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5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6lady\OneDrive\Escritorio\PRACTICAUDEC\"/>
    </mc:Choice>
  </mc:AlternateContent>
  <xr:revisionPtr revIDLastSave="0" documentId="13_ncr:1_{73C346BC-E894-4961-9972-B92750EA140B}" xr6:coauthVersionLast="47" xr6:coauthVersionMax="47" xr10:uidLastSave="{00000000-0000-0000-0000-000000000000}"/>
  <bookViews>
    <workbookView xWindow="-110" yWindow="-110" windowWidth="19420" windowHeight="10300" activeTab="1" xr2:uid="{00000000-000D-0000-FFFF-FFFF00000000}"/>
  </bookViews>
  <sheets>
    <sheet name="ZnO-400" sheetId="1" r:id="rId1"/>
    <sheet name="ZnO-600" sheetId="2" r:id="rId2"/>
    <sheet name="ZnO4U-400" sheetId="3" r:id="rId3"/>
    <sheet name="ZnO40U-600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H89" i="1" l="1"/>
  <c r="AH92" i="1"/>
  <c r="AH91" i="1"/>
  <c r="AH90" i="1"/>
  <c r="AD95" i="4"/>
  <c r="AD95" i="3"/>
  <c r="AD95" i="2"/>
  <c r="AE96" i="1"/>
  <c r="AH88" i="1" l="1"/>
  <c r="AG88" i="1"/>
  <c r="AH87" i="1"/>
  <c r="AG87" i="1"/>
  <c r="AH94" i="1"/>
  <c r="AG94" i="1"/>
  <c r="N42" i="4"/>
  <c r="M42" i="4"/>
  <c r="L42" i="4"/>
  <c r="N41" i="4"/>
  <c r="M41" i="4"/>
  <c r="L41" i="4"/>
  <c r="N40" i="4"/>
  <c r="M40" i="4"/>
  <c r="L40" i="4"/>
  <c r="N42" i="3"/>
  <c r="M42" i="3"/>
  <c r="L42" i="3"/>
  <c r="N41" i="3"/>
  <c r="M41" i="3"/>
  <c r="L41" i="3"/>
  <c r="N40" i="3"/>
  <c r="M40" i="3"/>
  <c r="L40" i="3"/>
  <c r="L41" i="1"/>
  <c r="N42" i="2"/>
  <c r="M42" i="2"/>
  <c r="L42" i="2"/>
  <c r="N41" i="2"/>
  <c r="M41" i="2"/>
  <c r="L41" i="2"/>
  <c r="N40" i="2"/>
  <c r="M40" i="2"/>
  <c r="L40" i="2"/>
  <c r="M42" i="1"/>
  <c r="N42" i="1"/>
  <c r="L42" i="1"/>
  <c r="M41" i="1"/>
  <c r="N41" i="1"/>
  <c r="M40" i="1"/>
  <c r="N40" i="1"/>
  <c r="L40" i="1"/>
  <c r="AD91" i="4" l="1"/>
  <c r="AD90" i="4"/>
  <c r="AD89" i="4"/>
  <c r="AD88" i="4"/>
  <c r="AD87" i="4"/>
  <c r="AD86" i="4"/>
  <c r="AD91" i="3"/>
  <c r="AD90" i="3"/>
  <c r="AD89" i="3"/>
  <c r="AD88" i="3"/>
  <c r="AD87" i="3"/>
  <c r="AD86" i="3"/>
  <c r="AD93" i="3" l="1"/>
  <c r="AD96" i="3" s="1"/>
  <c r="AD102" i="3" s="1"/>
  <c r="AG102" i="3" s="1"/>
  <c r="AH102" i="3" s="1"/>
  <c r="AD93" i="4"/>
  <c r="AD96" i="4" s="1"/>
  <c r="AD101" i="4" s="1"/>
  <c r="AG101" i="4" s="1"/>
  <c r="AH101" i="4" s="1"/>
  <c r="AD92" i="3"/>
  <c r="AE86" i="3" s="1"/>
  <c r="AD92" i="4"/>
  <c r="AE91" i="4" s="1"/>
  <c r="AE89" i="4" l="1"/>
  <c r="AE90" i="3"/>
  <c r="AE88" i="4"/>
  <c r="AD100" i="4"/>
  <c r="AG100" i="4" s="1"/>
  <c r="AH100" i="4" s="1"/>
  <c r="AD102" i="4"/>
  <c r="AG102" i="4" s="1"/>
  <c r="AH102" i="4" s="1"/>
  <c r="AD100" i="3"/>
  <c r="AG100" i="3" s="1"/>
  <c r="AH100" i="3" s="1"/>
  <c r="AE91" i="3"/>
  <c r="AE89" i="3"/>
  <c r="AE90" i="4"/>
  <c r="AD98" i="3"/>
  <c r="AG98" i="3" s="1"/>
  <c r="AH98" i="3" s="1"/>
  <c r="AE86" i="4"/>
  <c r="AD99" i="3"/>
  <c r="AG99" i="3" s="1"/>
  <c r="AH99" i="3" s="1"/>
  <c r="AI99" i="3" s="1"/>
  <c r="AD99" i="4"/>
  <c r="AG99" i="4" s="1"/>
  <c r="AH99" i="4" s="1"/>
  <c r="AI99" i="4" s="1"/>
  <c r="AE87" i="4"/>
  <c r="AD98" i="4"/>
  <c r="AG98" i="4" s="1"/>
  <c r="AH98" i="4" s="1"/>
  <c r="AD101" i="3"/>
  <c r="AG101" i="3" s="1"/>
  <c r="AH101" i="3" s="1"/>
  <c r="AE93" i="4"/>
  <c r="AE88" i="3"/>
  <c r="AE87" i="3"/>
  <c r="AD91" i="2"/>
  <c r="AD90" i="2"/>
  <c r="AD89" i="2"/>
  <c r="AD88" i="2"/>
  <c r="AD87" i="2"/>
  <c r="AD86" i="2"/>
  <c r="AE88" i="1"/>
  <c r="AE89" i="1"/>
  <c r="AE90" i="1"/>
  <c r="AE91" i="1"/>
  <c r="AE92" i="1"/>
  <c r="AE87" i="1"/>
  <c r="AD98" i="2" l="1"/>
  <c r="AG98" i="2" s="1"/>
  <c r="AH98" i="2" s="1"/>
  <c r="AE103" i="1"/>
  <c r="AH103" i="1" s="1"/>
  <c r="AI103" i="1" s="1"/>
  <c r="AE102" i="1"/>
  <c r="AH102" i="1" s="1"/>
  <c r="AI102" i="1" s="1"/>
  <c r="AD101" i="2"/>
  <c r="AG101" i="2" s="1"/>
  <c r="AH101" i="2" s="1"/>
  <c r="AD102" i="2"/>
  <c r="AG102" i="2" s="1"/>
  <c r="AH102" i="2" s="1"/>
  <c r="AE101" i="1"/>
  <c r="AH101" i="1" s="1"/>
  <c r="AI101" i="1" s="1"/>
  <c r="AE93" i="3"/>
  <c r="AE94" i="1"/>
  <c r="AE97" i="1" s="1"/>
  <c r="AE100" i="1" s="1"/>
  <c r="AH100" i="1" s="1"/>
  <c r="AI100" i="1" s="1"/>
  <c r="AJ100" i="1" s="1"/>
  <c r="AD93" i="2"/>
  <c r="AD96" i="2" s="1"/>
  <c r="AD99" i="2" s="1"/>
  <c r="AG99" i="2" s="1"/>
  <c r="AH99" i="2" s="1"/>
  <c r="AI99" i="2" s="1"/>
  <c r="AD92" i="2"/>
  <c r="AE90" i="2" s="1"/>
  <c r="AE93" i="1"/>
  <c r="B21" i="4"/>
  <c r="B21" i="3"/>
  <c r="B21" i="2"/>
  <c r="B21" i="1"/>
  <c r="AD100" i="2" l="1"/>
  <c r="AG100" i="2" s="1"/>
  <c r="AH100" i="2" s="1"/>
  <c r="AE99" i="1"/>
  <c r="AH99" i="1" s="1"/>
  <c r="AI99" i="1" s="1"/>
  <c r="AF92" i="1"/>
  <c r="AE86" i="2"/>
  <c r="AE88" i="2"/>
  <c r="AE91" i="2"/>
  <c r="AE89" i="2"/>
  <c r="AE87" i="2"/>
  <c r="AF89" i="1"/>
  <c r="AF88" i="1"/>
  <c r="AF91" i="1"/>
  <c r="AF90" i="1"/>
  <c r="AF87" i="1"/>
  <c r="AU15" i="4"/>
  <c r="AU14" i="4"/>
  <c r="AU13" i="4"/>
  <c r="AU12" i="4"/>
  <c r="AU11" i="4"/>
  <c r="AU10" i="4"/>
  <c r="AU9" i="4"/>
  <c r="AU8" i="4"/>
  <c r="AU7" i="4"/>
  <c r="AU6" i="4"/>
  <c r="AU5" i="4"/>
  <c r="AU4" i="4"/>
  <c r="AU3" i="4"/>
  <c r="AL4" i="4"/>
  <c r="AL5" i="4"/>
  <c r="AL6" i="4"/>
  <c r="AL7" i="4"/>
  <c r="AL8" i="4"/>
  <c r="AL9" i="4"/>
  <c r="AL10" i="4"/>
  <c r="AL11" i="4"/>
  <c r="AL12" i="4"/>
  <c r="AL13" i="4"/>
  <c r="AL14" i="4"/>
  <c r="AL3" i="4"/>
  <c r="AG5" i="4"/>
  <c r="AG6" i="4"/>
  <c r="AG7" i="4"/>
  <c r="AG8" i="4"/>
  <c r="AG9" i="4"/>
  <c r="AG10" i="4"/>
  <c r="AG11" i="4"/>
  <c r="AG12" i="4"/>
  <c r="AG13" i="4"/>
  <c r="AG14" i="4"/>
  <c r="AG15" i="4"/>
  <c r="AG16" i="4"/>
  <c r="AG17" i="4"/>
  <c r="AG18" i="4"/>
  <c r="AG19" i="4"/>
  <c r="AG20" i="4"/>
  <c r="AG21" i="4"/>
  <c r="AG22" i="4"/>
  <c r="AG23" i="4"/>
  <c r="AG24" i="4"/>
  <c r="AG25" i="4"/>
  <c r="AG26" i="4"/>
  <c r="AG27" i="4"/>
  <c r="AG28" i="4"/>
  <c r="AG29" i="4"/>
  <c r="AG30" i="4"/>
  <c r="AG31" i="4"/>
  <c r="AG32" i="4"/>
  <c r="AG33" i="4"/>
  <c r="AG34" i="4"/>
  <c r="AG35" i="4"/>
  <c r="AG36" i="4"/>
  <c r="AG37" i="4"/>
  <c r="AG38" i="4"/>
  <c r="AG39" i="4"/>
  <c r="AG40" i="4"/>
  <c r="AG41" i="4"/>
  <c r="AG42" i="4"/>
  <c r="AG43" i="4"/>
  <c r="AG44" i="4"/>
  <c r="AG45" i="4"/>
  <c r="AG46" i="4"/>
  <c r="AG47" i="4"/>
  <c r="AG48" i="4"/>
  <c r="AG49" i="4"/>
  <c r="AG50" i="4"/>
  <c r="AG51" i="4"/>
  <c r="AG52" i="4"/>
  <c r="AG53" i="4"/>
  <c r="AG54" i="4"/>
  <c r="AG55" i="4"/>
  <c r="AG56" i="4"/>
  <c r="AG57" i="4"/>
  <c r="AG58" i="4"/>
  <c r="AG59" i="4"/>
  <c r="AG60" i="4"/>
  <c r="AG61" i="4"/>
  <c r="AG62" i="4"/>
  <c r="AG63" i="4"/>
  <c r="AG64" i="4"/>
  <c r="AG65" i="4"/>
  <c r="AG66" i="4"/>
  <c r="AG67" i="4"/>
  <c r="AG68" i="4"/>
  <c r="AG69" i="4"/>
  <c r="AG70" i="4"/>
  <c r="AG71" i="4"/>
  <c r="AG72" i="4"/>
  <c r="AG73" i="4"/>
  <c r="AG74" i="4"/>
  <c r="AG4" i="4"/>
  <c r="F43" i="1"/>
  <c r="E44" i="1"/>
  <c r="B13" i="1" s="1"/>
  <c r="T16" i="4"/>
  <c r="B17" i="4"/>
  <c r="F43" i="4"/>
  <c r="E44" i="4"/>
  <c r="B13" i="4" s="1"/>
  <c r="E43" i="4"/>
  <c r="B12" i="4" s="1"/>
  <c r="AV5" i="3"/>
  <c r="AV6" i="3"/>
  <c r="AV7" i="3"/>
  <c r="AV8" i="3"/>
  <c r="AV9" i="3"/>
  <c r="AV10" i="3"/>
  <c r="AV11" i="3"/>
  <c r="AV12" i="3"/>
  <c r="AV13" i="3"/>
  <c r="AV14" i="3"/>
  <c r="AV15" i="3"/>
  <c r="AV16" i="3"/>
  <c r="AV4" i="3"/>
  <c r="AM5" i="3"/>
  <c r="AM6" i="3"/>
  <c r="AM7" i="3"/>
  <c r="AM8" i="3"/>
  <c r="AM9" i="3"/>
  <c r="AM10" i="3"/>
  <c r="AM11" i="3"/>
  <c r="AM12" i="3"/>
  <c r="AM13" i="3"/>
  <c r="AM14" i="3"/>
  <c r="AM15" i="3"/>
  <c r="AM16" i="3"/>
  <c r="AM4" i="3"/>
  <c r="AH5" i="3"/>
  <c r="AH6" i="3"/>
  <c r="AH7" i="3"/>
  <c r="AH8" i="3"/>
  <c r="AH9" i="3"/>
  <c r="AH10" i="3"/>
  <c r="AH11" i="3"/>
  <c r="AH12" i="3"/>
  <c r="AH13" i="3"/>
  <c r="AH14" i="3"/>
  <c r="AH15" i="3"/>
  <c r="AH16" i="3"/>
  <c r="AH17" i="3"/>
  <c r="AH18" i="3"/>
  <c r="AH19" i="3"/>
  <c r="AH20" i="3"/>
  <c r="AH21" i="3"/>
  <c r="AH22" i="3"/>
  <c r="AH23" i="3"/>
  <c r="AH24" i="3"/>
  <c r="AH25" i="3"/>
  <c r="AH26" i="3"/>
  <c r="AH27" i="3"/>
  <c r="AH28" i="3"/>
  <c r="AH29" i="3"/>
  <c r="AH30" i="3"/>
  <c r="AH31" i="3"/>
  <c r="AH32" i="3"/>
  <c r="AH33" i="3"/>
  <c r="AH34" i="3"/>
  <c r="AH35" i="3"/>
  <c r="AH36" i="3"/>
  <c r="AH37" i="3"/>
  <c r="AH38" i="3"/>
  <c r="AH39" i="3"/>
  <c r="AH40" i="3"/>
  <c r="AH41" i="3"/>
  <c r="AH42" i="3"/>
  <c r="AH43" i="3"/>
  <c r="AH44" i="3"/>
  <c r="AH45" i="3"/>
  <c r="AH46" i="3"/>
  <c r="AH47" i="3"/>
  <c r="AH48" i="3"/>
  <c r="AH49" i="3"/>
  <c r="AH50" i="3"/>
  <c r="AH51" i="3"/>
  <c r="AH52" i="3"/>
  <c r="AH53" i="3"/>
  <c r="AH54" i="3"/>
  <c r="AH55" i="3"/>
  <c r="AH56" i="3"/>
  <c r="AH57" i="3"/>
  <c r="AH58" i="3"/>
  <c r="AH59" i="3"/>
  <c r="AH60" i="3"/>
  <c r="AH61" i="3"/>
  <c r="AH62" i="3"/>
  <c r="AH63" i="3"/>
  <c r="AH64" i="3"/>
  <c r="AH65" i="3"/>
  <c r="AH66" i="3"/>
  <c r="AH67" i="3"/>
  <c r="AH68" i="3"/>
  <c r="AH69" i="3"/>
  <c r="AH70" i="3"/>
  <c r="AH71" i="3"/>
  <c r="AH72" i="3"/>
  <c r="AH73" i="3"/>
  <c r="AH74" i="3"/>
  <c r="AH4" i="3"/>
  <c r="T16" i="3"/>
  <c r="E43" i="3"/>
  <c r="B12" i="3" s="1"/>
  <c r="E44" i="3"/>
  <c r="B13" i="3" s="1"/>
  <c r="F43" i="3"/>
  <c r="B17" i="3"/>
  <c r="AV6" i="1"/>
  <c r="AV7" i="1"/>
  <c r="AV8" i="1"/>
  <c r="AV9" i="1"/>
  <c r="AV10" i="1"/>
  <c r="AV11" i="1"/>
  <c r="AV12" i="1"/>
  <c r="AV13" i="1"/>
  <c r="AV14" i="1"/>
  <c r="AV15" i="1"/>
  <c r="AV16" i="1"/>
  <c r="AV17" i="1"/>
  <c r="AV5" i="1"/>
  <c r="AM6" i="1"/>
  <c r="AM7" i="1"/>
  <c r="AM8" i="1"/>
  <c r="AM9" i="1"/>
  <c r="AM10" i="1"/>
  <c r="AM11" i="1"/>
  <c r="AM12" i="1"/>
  <c r="AM13" i="1"/>
  <c r="AM14" i="1"/>
  <c r="AM15" i="1"/>
  <c r="AM16" i="1"/>
  <c r="AM5" i="1"/>
  <c r="AH6" i="1"/>
  <c r="AH7" i="1"/>
  <c r="AH8" i="1"/>
  <c r="AH9" i="1"/>
  <c r="AH10" i="1"/>
  <c r="AH11" i="1"/>
  <c r="AH12" i="1"/>
  <c r="AH13" i="1"/>
  <c r="AH14" i="1"/>
  <c r="AH15" i="1"/>
  <c r="AH16" i="1"/>
  <c r="AH17" i="1"/>
  <c r="AH18" i="1"/>
  <c r="AH19" i="1"/>
  <c r="AH20" i="1"/>
  <c r="AH21" i="1"/>
  <c r="AH22" i="1"/>
  <c r="AH23" i="1"/>
  <c r="AH24" i="1"/>
  <c r="AH25" i="1"/>
  <c r="AH26" i="1"/>
  <c r="AH27" i="1"/>
  <c r="AH28" i="1"/>
  <c r="AH29" i="1"/>
  <c r="AH30" i="1"/>
  <c r="AH31" i="1"/>
  <c r="AH32" i="1"/>
  <c r="AH33" i="1"/>
  <c r="AH34" i="1"/>
  <c r="AH35" i="1"/>
  <c r="AH36" i="1"/>
  <c r="AH37" i="1"/>
  <c r="AH38" i="1"/>
  <c r="AH39" i="1"/>
  <c r="AH40" i="1"/>
  <c r="AH41" i="1"/>
  <c r="AH42" i="1"/>
  <c r="AH43" i="1"/>
  <c r="AH44" i="1"/>
  <c r="AH45" i="1"/>
  <c r="AH46" i="1"/>
  <c r="AH47" i="1"/>
  <c r="AH48" i="1"/>
  <c r="AH49" i="1"/>
  <c r="AH50" i="1"/>
  <c r="AH51" i="1"/>
  <c r="AH52" i="1"/>
  <c r="AH53" i="1"/>
  <c r="AH54" i="1"/>
  <c r="AH55" i="1"/>
  <c r="AH56" i="1"/>
  <c r="AH57" i="1"/>
  <c r="AH58" i="1"/>
  <c r="AH59" i="1"/>
  <c r="AH60" i="1"/>
  <c r="AH61" i="1"/>
  <c r="AH62" i="1"/>
  <c r="AH63" i="1"/>
  <c r="AH64" i="1"/>
  <c r="AH65" i="1"/>
  <c r="AH66" i="1"/>
  <c r="AH67" i="1"/>
  <c r="AH68" i="1"/>
  <c r="AH69" i="1"/>
  <c r="AH70" i="1"/>
  <c r="AH71" i="1"/>
  <c r="AH72" i="1"/>
  <c r="AH73" i="1"/>
  <c r="AH74" i="1"/>
  <c r="AH75" i="1"/>
  <c r="AH5" i="1"/>
  <c r="X16" i="1"/>
  <c r="B17" i="1"/>
  <c r="E43" i="1"/>
  <c r="B12" i="1" s="1"/>
  <c r="BB6" i="2"/>
  <c r="BB7" i="2"/>
  <c r="BB8" i="2"/>
  <c r="BB9" i="2"/>
  <c r="BB10" i="2"/>
  <c r="BB11" i="2"/>
  <c r="BB12" i="2"/>
  <c r="BB13" i="2"/>
  <c r="BB14" i="2"/>
  <c r="BB15" i="2"/>
  <c r="BB16" i="2"/>
  <c r="BB17" i="2"/>
  <c r="BB5" i="2"/>
  <c r="AQ6" i="2"/>
  <c r="AQ7" i="2"/>
  <c r="AQ8" i="2"/>
  <c r="AQ9" i="2"/>
  <c r="AQ10" i="2"/>
  <c r="AQ11" i="2"/>
  <c r="AQ12" i="2"/>
  <c r="AQ13" i="2"/>
  <c r="AQ14" i="2"/>
  <c r="AQ15" i="2"/>
  <c r="AQ16" i="2"/>
  <c r="AQ5" i="2"/>
  <c r="AF94" i="1" l="1"/>
  <c r="AE93" i="2"/>
  <c r="C13" i="4"/>
  <c r="C13" i="3"/>
  <c r="C13" i="1"/>
  <c r="AG6" i="2"/>
  <c r="AG7" i="2"/>
  <c r="AG8" i="2"/>
  <c r="AG9" i="2"/>
  <c r="AG10" i="2"/>
  <c r="AG11" i="2"/>
  <c r="AG12" i="2"/>
  <c r="AG13" i="2"/>
  <c r="AG14" i="2"/>
  <c r="AG15" i="2"/>
  <c r="AG16" i="2"/>
  <c r="AG17" i="2"/>
  <c r="AG18" i="2"/>
  <c r="AG19" i="2"/>
  <c r="AG20" i="2"/>
  <c r="AG21" i="2"/>
  <c r="AG22" i="2"/>
  <c r="AG23" i="2"/>
  <c r="AG24" i="2"/>
  <c r="AG25" i="2"/>
  <c r="AG26" i="2"/>
  <c r="AG27" i="2"/>
  <c r="AG28" i="2"/>
  <c r="AG29" i="2"/>
  <c r="AG30" i="2"/>
  <c r="AG31" i="2"/>
  <c r="AG32" i="2"/>
  <c r="AG33" i="2"/>
  <c r="AG34" i="2"/>
  <c r="AG35" i="2"/>
  <c r="AG36" i="2"/>
  <c r="AG37" i="2"/>
  <c r="AG38" i="2"/>
  <c r="AG39" i="2"/>
  <c r="AG40" i="2"/>
  <c r="AG41" i="2"/>
  <c r="AG42" i="2"/>
  <c r="AG43" i="2"/>
  <c r="AG44" i="2"/>
  <c r="AG45" i="2"/>
  <c r="AG46" i="2"/>
  <c r="AG47" i="2"/>
  <c r="AG48" i="2"/>
  <c r="AG49" i="2"/>
  <c r="AG50" i="2"/>
  <c r="AG51" i="2"/>
  <c r="AG52" i="2"/>
  <c r="AG53" i="2"/>
  <c r="AG54" i="2"/>
  <c r="AG55" i="2"/>
  <c r="AG56" i="2"/>
  <c r="AG57" i="2"/>
  <c r="AG58" i="2"/>
  <c r="AG59" i="2"/>
  <c r="AG60" i="2"/>
  <c r="AG61" i="2"/>
  <c r="AG62" i="2"/>
  <c r="AG63" i="2"/>
  <c r="AG64" i="2"/>
  <c r="AG65" i="2"/>
  <c r="AG66" i="2"/>
  <c r="AG67" i="2"/>
  <c r="AG68" i="2"/>
  <c r="AG69" i="2"/>
  <c r="AG70" i="2"/>
  <c r="AG71" i="2"/>
  <c r="AG72" i="2"/>
  <c r="AG73" i="2"/>
  <c r="AG74" i="2"/>
  <c r="AG5" i="2"/>
  <c r="T16" i="2"/>
  <c r="E44" i="2"/>
  <c r="B13" i="2" s="1"/>
  <c r="B17" i="2"/>
  <c r="F43" i="2"/>
  <c r="E43" i="2"/>
  <c r="B12" i="2" s="1"/>
  <c r="C13" i="2" l="1"/>
</calcChain>
</file>

<file path=xl/sharedStrings.xml><?xml version="1.0" encoding="utf-8"?>
<sst xmlns="http://schemas.openxmlformats.org/spreadsheetml/2006/main" count="848" uniqueCount="182">
  <si>
    <t>weight, g</t>
  </si>
  <si>
    <t>ZnO-400</t>
  </si>
  <si>
    <t>Sample#</t>
  </si>
  <si>
    <t>P/P0</t>
  </si>
  <si>
    <t>SingleBET</t>
  </si>
  <si>
    <t>cell+sample</t>
  </si>
  <si>
    <t>cell</t>
  </si>
  <si>
    <t>sample before degas</t>
  </si>
  <si>
    <t>cell+sample after degas</t>
  </si>
  <si>
    <t>sample after degas</t>
  </si>
  <si>
    <t>degas</t>
  </si>
  <si>
    <t>degas per 1 g</t>
  </si>
  <si>
    <r>
      <t>MultiBET, m</t>
    </r>
    <r>
      <rPr>
        <vertAlign val="superscript"/>
        <sz val="10"/>
        <color theme="1"/>
        <rFont val="Arial"/>
        <family val="2"/>
        <charset val="204"/>
      </rPr>
      <t>2</t>
    </r>
    <r>
      <rPr>
        <sz val="10"/>
        <color theme="1"/>
        <rFont val="Arial"/>
        <family val="2"/>
        <charset val="204"/>
      </rPr>
      <t xml:space="preserve"> </t>
    </r>
    <r>
      <rPr>
        <sz val="11"/>
        <color theme="1"/>
        <rFont val="Arial"/>
        <family val="2"/>
        <charset val="204"/>
      </rPr>
      <t>g</t>
    </r>
    <r>
      <rPr>
        <vertAlign val="superscript"/>
        <sz val="11"/>
        <color theme="1"/>
        <rFont val="Arial"/>
        <family val="2"/>
        <charset val="204"/>
      </rPr>
      <t>-1</t>
    </r>
  </si>
  <si>
    <r>
      <t>MultiBET at 0.05-0.35, m</t>
    </r>
    <r>
      <rPr>
        <vertAlign val="superscript"/>
        <sz val="10"/>
        <color theme="1"/>
        <rFont val="Arial"/>
        <family val="2"/>
        <charset val="204"/>
      </rPr>
      <t>2</t>
    </r>
    <r>
      <rPr>
        <sz val="10"/>
        <color theme="1"/>
        <rFont val="Arial"/>
        <family val="2"/>
        <charset val="204"/>
      </rPr>
      <t xml:space="preserve"> </t>
    </r>
    <r>
      <rPr>
        <sz val="11"/>
        <color theme="1"/>
        <rFont val="Arial"/>
        <family val="2"/>
        <charset val="204"/>
      </rPr>
      <t>g</t>
    </r>
    <r>
      <rPr>
        <vertAlign val="superscript"/>
        <sz val="11"/>
        <color theme="1"/>
        <rFont val="Arial"/>
        <family val="2"/>
        <charset val="204"/>
      </rPr>
      <t>-1</t>
    </r>
  </si>
  <si>
    <t>Error, %</t>
  </si>
  <si>
    <r>
      <t>SD, m</t>
    </r>
    <r>
      <rPr>
        <vertAlign val="superscript"/>
        <sz val="10"/>
        <color theme="1"/>
        <rFont val="Arial"/>
        <family val="2"/>
        <charset val="204"/>
      </rPr>
      <t>2</t>
    </r>
    <r>
      <rPr>
        <sz val="10"/>
        <color theme="1"/>
        <rFont val="Arial"/>
        <family val="2"/>
        <charset val="204"/>
      </rPr>
      <t xml:space="preserve"> </t>
    </r>
    <r>
      <rPr>
        <sz val="11"/>
        <color theme="1"/>
        <rFont val="Arial"/>
        <family val="2"/>
        <charset val="204"/>
      </rPr>
      <t>g</t>
    </r>
    <r>
      <rPr>
        <vertAlign val="superscript"/>
        <sz val="11"/>
        <color theme="1"/>
        <rFont val="Arial"/>
        <family val="2"/>
        <charset val="204"/>
      </rPr>
      <t>-1</t>
    </r>
  </si>
  <si>
    <t>D_NK Fractal</t>
  </si>
  <si>
    <t>D_FHH Fractal</t>
  </si>
  <si>
    <r>
      <t>SingleBET at 0.25, m</t>
    </r>
    <r>
      <rPr>
        <vertAlign val="superscript"/>
        <sz val="10"/>
        <color theme="1"/>
        <rFont val="Arial"/>
        <family val="2"/>
        <charset val="204"/>
      </rPr>
      <t>2</t>
    </r>
    <r>
      <rPr>
        <sz val="10"/>
        <color theme="1"/>
        <rFont val="Arial"/>
        <family val="2"/>
        <charset val="204"/>
      </rPr>
      <t xml:space="preserve"> </t>
    </r>
    <r>
      <rPr>
        <sz val="11"/>
        <color theme="1"/>
        <rFont val="Arial"/>
        <family val="2"/>
        <charset val="204"/>
      </rPr>
      <t>g</t>
    </r>
    <r>
      <rPr>
        <vertAlign val="superscript"/>
        <sz val="11"/>
        <color theme="1"/>
        <rFont val="Arial"/>
        <family val="2"/>
        <charset val="204"/>
      </rPr>
      <t>-1</t>
    </r>
  </si>
  <si>
    <r>
      <t>MultiBET at 0-0.35, m</t>
    </r>
    <r>
      <rPr>
        <vertAlign val="superscript"/>
        <sz val="10"/>
        <color theme="1"/>
        <rFont val="Arial"/>
        <family val="2"/>
        <charset val="204"/>
      </rPr>
      <t>2</t>
    </r>
    <r>
      <rPr>
        <sz val="10"/>
        <color theme="1"/>
        <rFont val="Arial"/>
        <family val="2"/>
        <charset val="204"/>
      </rPr>
      <t xml:space="preserve"> </t>
    </r>
    <r>
      <rPr>
        <sz val="11"/>
        <color theme="1"/>
        <rFont val="Arial"/>
        <family val="2"/>
        <charset val="204"/>
      </rPr>
      <t>g</t>
    </r>
    <r>
      <rPr>
        <vertAlign val="superscript"/>
        <sz val="11"/>
        <color theme="1"/>
        <rFont val="Arial"/>
        <family val="2"/>
        <charset val="204"/>
      </rPr>
      <t>-1</t>
    </r>
  </si>
  <si>
    <t>ZnO-600</t>
  </si>
  <si>
    <t>ZnO4U-400</t>
  </si>
  <si>
    <t>ZnO40U-600</t>
  </si>
  <si>
    <t>Surface Area Data</t>
  </si>
  <si>
    <t>SinglePoint BET</t>
  </si>
  <si>
    <t>mІ/g</t>
  </si>
  <si>
    <t>MultiPoint BET</t>
  </si>
  <si>
    <t>Langmuir surface area</t>
  </si>
  <si>
    <t>BJH method cumulative adsorption surface area</t>
  </si>
  <si>
    <t>BJH method cumulative desorption surface area</t>
  </si>
  <si>
    <t>DH method cumulative adsorption surface area</t>
  </si>
  <si>
    <t>DH method cumulative desorption surface area</t>
  </si>
  <si>
    <t>t-method external surface area</t>
  </si>
  <si>
    <t>DR method micropore area</t>
  </si>
  <si>
    <t>DFT cumulative surface area</t>
  </si>
  <si>
    <t>Pore Volume Data</t>
  </si>
  <si>
    <t>BJH method cumulative adsorption pore volume</t>
  </si>
  <si>
    <t>cc/g</t>
  </si>
  <si>
    <t>BJH method cumulative desorption pore volume</t>
  </si>
  <si>
    <t>DH method cumulative adsorption pore volume</t>
  </si>
  <si>
    <t>DH method cumulative desorption pore volume</t>
  </si>
  <si>
    <t>DR method micropore volume</t>
  </si>
  <si>
    <t>HK method micropore volume</t>
  </si>
  <si>
    <t>SF method micropore volume</t>
  </si>
  <si>
    <t>DFT method cumulative pore volume</t>
  </si>
  <si>
    <t>Pore Size Data</t>
  </si>
  <si>
    <t>BJH method adsorption pore Radius (Mode Dv(r))</t>
  </si>
  <si>
    <t>BJH method desorption pore Radius (Mode Dv(r))</t>
  </si>
  <si>
    <t>DH method adsorption pore Radius (Mode Dv(r))</t>
  </si>
  <si>
    <t>DH method desorption pore Radius (Mode Dv(r))</t>
  </si>
  <si>
    <t>DR method micropore Half pore width</t>
  </si>
  <si>
    <t>DA method pore Radius (Mode)</t>
  </si>
  <si>
    <t>HK method pore Radius (Mode)</t>
  </si>
  <si>
    <t>SF method pore Radius (Mode)</t>
  </si>
  <si>
    <t>DFT pore Radius (Mode)</t>
  </si>
  <si>
    <t>Half pore width</t>
  </si>
  <si>
    <t>dV()</t>
  </si>
  <si>
    <t>HK method summary</t>
  </si>
  <si>
    <t>Mode : 1.838  ﾅ</t>
  </si>
  <si>
    <t>Micropore Volume : 0.005  cc/g</t>
  </si>
  <si>
    <t>Half pore wi</t>
  </si>
  <si>
    <t>dth       Cumulative</t>
  </si>
  <si>
    <t>Cumulative</t>
  </si>
  <si>
    <t>dV(r)</t>
  </si>
  <si>
    <t>dS(r)</t>
  </si>
  <si>
    <t>Pore Volume</t>
  </si>
  <si>
    <t>Surface Area</t>
  </si>
  <si>
    <t>DFT method sum</t>
  </si>
  <si>
    <t>mary</t>
  </si>
  <si>
    <t>Po</t>
  </si>
  <si>
    <t>re volume =</t>
  </si>
  <si>
    <t>Sur</t>
  </si>
  <si>
    <t>face area =</t>
  </si>
  <si>
    <t>Lower confide</t>
  </si>
  <si>
    <t>nce limit =</t>
  </si>
  <si>
    <t>Fitt</t>
  </si>
  <si>
    <t>ing error =</t>
  </si>
  <si>
    <t>Half pore wid</t>
  </si>
  <si>
    <t>th (Mode) =        6</t>
  </si>
  <si>
    <t>Radius</t>
  </si>
  <si>
    <t>Pore Surf</t>
  </si>
  <si>
    <t>dV(logr)</t>
  </si>
  <si>
    <t>dS(logr)</t>
  </si>
  <si>
    <t>Area</t>
  </si>
  <si>
    <t>Е</t>
  </si>
  <si>
    <t>cc/Е/g</t>
  </si>
  <si>
    <t>mІ/Е/g</t>
  </si>
  <si>
    <t>B</t>
  </si>
  <si>
    <t>JH adsorption</t>
  </si>
  <si>
    <t>summary</t>
  </si>
  <si>
    <t>Surface</t>
  </si>
  <si>
    <t>Area =</t>
  </si>
  <si>
    <t>Pore Vo</t>
  </si>
  <si>
    <t>lume =</t>
  </si>
  <si>
    <t>Pore Radius D</t>
  </si>
  <si>
    <t>v(r) =</t>
  </si>
  <si>
    <t>JH desorption</t>
  </si>
  <si>
    <t>Half pore width                                        d</t>
  </si>
  <si>
    <t>V()</t>
  </si>
  <si>
    <t>0.039 cc/g</t>
  </si>
  <si>
    <t>9.662 mｲ/g</t>
  </si>
  <si>
    <t>7.713 ﾅ</t>
  </si>
  <si>
    <t>9.962 ﾅ</t>
  </si>
  <si>
    <t>Moving poin</t>
  </si>
  <si>
    <t>t average :       of</t>
  </si>
  <si>
    <t>f</t>
  </si>
  <si>
    <t>7.291 mІ/g</t>
  </si>
  <si>
    <t>0.045 cc/g</t>
  </si>
  <si>
    <t>15.239 Е</t>
  </si>
  <si>
    <t>7.449 mІ/g</t>
  </si>
  <si>
    <t>18.554 Е</t>
  </si>
  <si>
    <t>0.037 cc/g</t>
  </si>
  <si>
    <t>8.970 mｲ/g</t>
  </si>
  <si>
    <t>0.058 cc/g</t>
  </si>
  <si>
    <t>m²/g</t>
  </si>
  <si>
    <t>Å</t>
  </si>
  <si>
    <t>0.029 cc/g</t>
  </si>
  <si>
    <t>5.606 mｲ/g</t>
  </si>
  <si>
    <t>8.068 ﾅ</t>
  </si>
  <si>
    <t>x1E+5</t>
  </si>
  <si>
    <t>cc/Å/g</t>
  </si>
  <si>
    <t>m²/Å/g</t>
  </si>
  <si>
    <t>4.366 m²/g</t>
  </si>
  <si>
    <t>0.041 cc/g</t>
  </si>
  <si>
    <t>86.431 Å</t>
  </si>
  <si>
    <t>6.018 m²/g</t>
  </si>
  <si>
    <t>0.042 cc/g</t>
  </si>
  <si>
    <t>83.884 Å</t>
  </si>
  <si>
    <t>Micropore Volume : 0.004  cc/g</t>
  </si>
  <si>
    <t>6.926 mｲ/g</t>
  </si>
  <si>
    <t>th (Mode) =        4</t>
  </si>
  <si>
    <t>0.770 ﾅ</t>
  </si>
  <si>
    <t>6.996 m²/g</t>
  </si>
  <si>
    <t>0.055 cc/g</t>
  </si>
  <si>
    <t>60.924 Å</t>
  </si>
  <si>
    <t>9.983 m²/g</t>
  </si>
  <si>
    <t>0.057 cc/g</t>
  </si>
  <si>
    <t>60.221 Å</t>
  </si>
  <si>
    <t>5.804 m²/g</t>
  </si>
  <si>
    <t>16.962 Å</t>
  </si>
  <si>
    <t>7.705 m²/g</t>
  </si>
  <si>
    <t>20.889 Å</t>
  </si>
  <si>
    <r>
      <t>sample volume, cm</t>
    </r>
    <r>
      <rPr>
        <vertAlign val="superscript"/>
        <sz val="11"/>
        <color theme="1"/>
        <rFont val="Arial"/>
        <family val="2"/>
      </rPr>
      <t>3</t>
    </r>
  </si>
  <si>
    <r>
      <t>sample density, g cm</t>
    </r>
    <r>
      <rPr>
        <vertAlign val="superscript"/>
        <sz val="11"/>
        <color theme="1"/>
        <rFont val="Arial"/>
        <family val="2"/>
      </rPr>
      <t>-3</t>
    </r>
  </si>
  <si>
    <t>m2/g</t>
  </si>
  <si>
    <t>m2/Å/g</t>
  </si>
  <si>
    <t>7.37 - 10.1</t>
  </si>
  <si>
    <t>18.97-23.75</t>
  </si>
  <si>
    <t>51.05-104.89</t>
  </si>
  <si>
    <t>109.72-180</t>
  </si>
  <si>
    <t>24.85-48.81</t>
  </si>
  <si>
    <t>10.56-18.13</t>
  </si>
  <si>
    <t>SUM</t>
  </si>
  <si>
    <t>Vol. %</t>
  </si>
  <si>
    <t>micro</t>
  </si>
  <si>
    <t>unclassified</t>
  </si>
  <si>
    <t>Bottle Ink</t>
  </si>
  <si>
    <t>Plate</t>
  </si>
  <si>
    <t>Cylindrical</t>
  </si>
  <si>
    <t>Surf. Area</t>
  </si>
  <si>
    <t>Volume @ STP</t>
  </si>
  <si>
    <t>1 / [ W((P/Po) - 1)]</t>
  </si>
  <si>
    <t>Slope</t>
  </si>
  <si>
    <t>ro, g/cc</t>
  </si>
  <si>
    <t>ZnO+pores, cc/g</t>
  </si>
  <si>
    <t>100 vol.%</t>
  </si>
  <si>
    <t>Unclassified, %</t>
  </si>
  <si>
    <t>Micro, %</t>
  </si>
  <si>
    <t>2 nm</t>
  </si>
  <si>
    <t>3.6 nm</t>
  </si>
  <si>
    <t>px</t>
  </si>
  <si>
    <t>px2</t>
  </si>
  <si>
    <t>1000x1000</t>
  </si>
  <si>
    <t>x5 px</t>
  </si>
  <si>
    <t>min, nm</t>
  </si>
  <si>
    <t>max, nm</t>
  </si>
  <si>
    <t>Plate_10,%</t>
  </si>
  <si>
    <t>10 nm</t>
  </si>
  <si>
    <t>21 nm</t>
  </si>
  <si>
    <t>Plate_21,%</t>
  </si>
  <si>
    <t>36 nm</t>
  </si>
  <si>
    <t>Plate_36,%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</si>
</sst>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64" formatCode="[$-409]General"/>
    <numFmt numFmtId="165" formatCode="[$-409]0.000"/>
    <numFmt numFmtId="166" formatCode="[$-409]0"/>
    <numFmt numFmtId="167" formatCode="0.000"/>
    <numFmt numFmtId="168" formatCode="[$-409]0.0000"/>
    <numFmt numFmtId="169" formatCode="[$$-409]#,##0.00;[Red]&quot;-&quot;[$$-409]#,##0.00"/>
    <numFmt numFmtId="170" formatCode="0.0000"/>
    <numFmt numFmtId="171" formatCode="0.0"/>
  </numFmts>
  <fonts count="10" x14ac:knownFonts="1">
    <font>
      <sz val="11"/>
      <color theme="1"/>
      <name val="Arial"/>
      <family val="2"/>
      <charset val="204"/>
    </font>
    <font>
      <b/>
      <i/>
      <sz val="16"/>
      <color theme="1"/>
      <name val="Arial"/>
      <family val="2"/>
      <charset val="204"/>
    </font>
    <font>
      <b/>
      <i/>
      <u/>
      <sz val="11"/>
      <color theme="1"/>
      <name val="Arial"/>
      <family val="2"/>
      <charset val="204"/>
    </font>
    <font>
      <vertAlign val="superscript"/>
      <sz val="10"/>
      <color theme="1"/>
      <name val="Arial"/>
      <family val="2"/>
      <charset val="204"/>
    </font>
    <font>
      <sz val="10"/>
      <color theme="1"/>
      <name val="Arial"/>
      <family val="2"/>
      <charset val="204"/>
    </font>
    <font>
      <vertAlign val="superscript"/>
      <sz val="11"/>
      <color theme="1"/>
      <name val="Arial"/>
      <family val="2"/>
      <charset val="204"/>
    </font>
    <font>
      <vertAlign val="superscript"/>
      <sz val="11"/>
      <color theme="1"/>
      <name val="Arial"/>
      <family val="2"/>
    </font>
    <font>
      <b/>
      <sz val="11"/>
      <color theme="1"/>
      <name val="Calibri"/>
      <family val="2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</fonts>
  <fills count="14">
    <fill>
      <patternFill patternType="none"/>
    </fill>
    <fill>
      <patternFill patternType="gray125"/>
    </fill>
    <fill>
      <patternFill patternType="solid">
        <fgColor rgb="FF579D1C"/>
        <bgColor rgb="FF579D1C"/>
      </patternFill>
    </fill>
    <fill>
      <patternFill patternType="solid">
        <fgColor rgb="FF99FF66"/>
        <bgColor rgb="FF99FF66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</fills>
  <borders count="1">
    <border>
      <left/>
      <right/>
      <top/>
      <bottom/>
      <diagonal/>
    </border>
  </borders>
  <cellStyleXfs count="5">
    <xf numFmtId="0" fontId="0" fillId="0" borderId="0"/>
    <xf numFmtId="0" fontId="1" fillId="0" borderId="0">
      <alignment horizontal="center"/>
    </xf>
    <xf numFmtId="0" fontId="1" fillId="0" borderId="0">
      <alignment horizontal="center" textRotation="90"/>
    </xf>
    <xf numFmtId="0" fontId="2" fillId="0" borderId="0"/>
    <xf numFmtId="169" fontId="2" fillId="0" borderId="0"/>
  </cellStyleXfs>
  <cellXfs count="76">
    <xf numFmtId="0" fontId="0" fillId="0" borderId="0" xfId="0"/>
    <xf numFmtId="164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right"/>
    </xf>
    <xf numFmtId="168" fontId="0" fillId="0" borderId="0" xfId="0" applyNumberFormat="1"/>
    <xf numFmtId="167" fontId="0" fillId="0" borderId="0" xfId="0" applyNumberFormat="1"/>
    <xf numFmtId="168" fontId="0" fillId="2" borderId="0" xfId="0" applyNumberFormat="1" applyFill="1"/>
    <xf numFmtId="165" fontId="0" fillId="0" borderId="0" xfId="0" applyNumberFormat="1"/>
    <xf numFmtId="166" fontId="0" fillId="3" borderId="0" xfId="0" applyNumberFormat="1" applyFill="1"/>
    <xf numFmtId="11" fontId="0" fillId="0" borderId="0" xfId="0" applyNumberFormat="1"/>
    <xf numFmtId="10" fontId="0" fillId="0" borderId="0" xfId="0" applyNumberFormat="1"/>
    <xf numFmtId="2" fontId="0" fillId="0" borderId="0" xfId="0" applyNumberFormat="1"/>
    <xf numFmtId="170" fontId="0" fillId="0" borderId="0" xfId="0" applyNumberFormat="1"/>
    <xf numFmtId="0" fontId="0" fillId="4" borderId="0" xfId="0" applyFill="1"/>
    <xf numFmtId="11" fontId="0" fillId="4" borderId="0" xfId="0" applyNumberFormat="1" applyFill="1"/>
    <xf numFmtId="0" fontId="0" fillId="5" borderId="0" xfId="0" applyFill="1"/>
    <xf numFmtId="11" fontId="0" fillId="5" borderId="0" xfId="0" applyNumberFormat="1" applyFill="1"/>
    <xf numFmtId="0" fontId="0" fillId="6" borderId="0" xfId="0" applyFill="1"/>
    <xf numFmtId="11" fontId="0" fillId="6" borderId="0" xfId="0" applyNumberFormat="1" applyFill="1"/>
    <xf numFmtId="0" fontId="0" fillId="7" borderId="0" xfId="0" applyFill="1"/>
    <xf numFmtId="11" fontId="0" fillId="7" borderId="0" xfId="0" applyNumberFormat="1" applyFill="1"/>
    <xf numFmtId="0" fontId="0" fillId="8" borderId="0" xfId="0" applyFill="1"/>
    <xf numFmtId="11" fontId="0" fillId="8" borderId="0" xfId="0" applyNumberFormat="1" applyFill="1"/>
    <xf numFmtId="0" fontId="0" fillId="9" borderId="0" xfId="0" applyFill="1"/>
    <xf numFmtId="11" fontId="0" fillId="9" borderId="0" xfId="0" applyNumberFormat="1" applyFill="1"/>
    <xf numFmtId="0" fontId="7" fillId="0" borderId="0" xfId="0" applyFont="1" applyAlignment="1">
      <alignment horizontal="left"/>
    </xf>
    <xf numFmtId="171" fontId="0" fillId="0" borderId="0" xfId="0" applyNumberFormat="1"/>
    <xf numFmtId="0" fontId="8" fillId="0" borderId="0" xfId="0" applyFont="1" applyAlignment="1">
      <alignment horizontal="center"/>
    </xf>
    <xf numFmtId="167" fontId="0" fillId="9" borderId="0" xfId="0" applyNumberFormat="1" applyFill="1"/>
    <xf numFmtId="0" fontId="7" fillId="9" borderId="0" xfId="0" applyFont="1" applyFill="1" applyAlignment="1">
      <alignment horizontal="left"/>
    </xf>
    <xf numFmtId="0" fontId="7" fillId="8" borderId="0" xfId="0" applyFont="1" applyFill="1" applyAlignment="1">
      <alignment horizontal="left"/>
    </xf>
    <xf numFmtId="0" fontId="7" fillId="7" borderId="0" xfId="0" applyFont="1" applyFill="1" applyAlignment="1">
      <alignment horizontal="left"/>
    </xf>
    <xf numFmtId="16" fontId="7" fillId="6" borderId="0" xfId="0" applyNumberFormat="1" applyFont="1" applyFill="1" applyAlignment="1">
      <alignment horizontal="left"/>
    </xf>
    <xf numFmtId="0" fontId="7" fillId="5" borderId="0" xfId="0" applyFont="1" applyFill="1" applyAlignment="1">
      <alignment horizontal="left"/>
    </xf>
    <xf numFmtId="0" fontId="7" fillId="4" borderId="0" xfId="0" applyFont="1" applyFill="1" applyAlignment="1">
      <alignment horizontal="left"/>
    </xf>
    <xf numFmtId="1" fontId="0" fillId="0" borderId="0" xfId="0" applyNumberFormat="1"/>
    <xf numFmtId="167" fontId="0" fillId="10" borderId="0" xfId="0" applyNumberFormat="1" applyFill="1"/>
    <xf numFmtId="167" fontId="0" fillId="11" borderId="0" xfId="0" applyNumberFormat="1" applyFill="1"/>
    <xf numFmtId="167" fontId="0" fillId="8" borderId="0" xfId="0" applyNumberFormat="1" applyFill="1"/>
    <xf numFmtId="0" fontId="0" fillId="11" borderId="0" xfId="0" applyFill="1"/>
    <xf numFmtId="0" fontId="0" fillId="10" borderId="0" xfId="0" applyFill="1"/>
    <xf numFmtId="2" fontId="0" fillId="10" borderId="0" xfId="0" applyNumberFormat="1" applyFill="1"/>
    <xf numFmtId="2" fontId="0" fillId="11" borderId="0" xfId="0" applyNumberFormat="1" applyFill="1"/>
    <xf numFmtId="2" fontId="0" fillId="8" borderId="0" xfId="0" applyNumberFormat="1" applyFill="1"/>
    <xf numFmtId="171" fontId="0" fillId="12" borderId="0" xfId="0" applyNumberFormat="1" applyFill="1"/>
    <xf numFmtId="171" fontId="0" fillId="13" borderId="0" xfId="0" applyNumberFormat="1" applyFill="1"/>
    <xf numFmtId="1" fontId="0" fillId="12" borderId="0" xfId="0" applyNumberFormat="1" applyFill="1"/>
    <xf numFmtId="171" fontId="0" fillId="11" borderId="0" xfId="0" applyNumberFormat="1" applyFill="1"/>
    <xf numFmtId="170" fontId="0" fillId="11" borderId="0" xfId="0" applyNumberFormat="1" applyFill="1"/>
    <xf numFmtId="0" fontId="7" fillId="10" borderId="0" xfId="0" applyFont="1" applyFill="1" applyAlignment="1">
      <alignment horizontal="left"/>
    </xf>
    <xf numFmtId="0" fontId="9" fillId="0" borderId="0" xfId="0" applyFont="1"/>
    <xf numFmtId="0" fontId="8" fillId="0" borderId="0" xfId="0" applyFont="1"/>
    <xf numFmtId="0" fontId="9" fillId="8" borderId="0" xfId="0" applyFont="1" applyFill="1"/>
    <xf numFmtId="0" fontId="9" fillId="11" borderId="0" xfId="0" applyFont="1" applyFill="1"/>
    <xf numFmtId="0" fontId="8" fillId="11" borderId="0" xfId="0" applyFont="1" applyFill="1" applyAlignment="1">
      <alignment horizontal="center"/>
    </xf>
    <xf numFmtId="0" fontId="9" fillId="10" borderId="0" xfId="0" applyFont="1" applyFill="1"/>
    <xf numFmtId="0" fontId="8" fillId="4" borderId="0" xfId="0" applyFont="1" applyFill="1" applyAlignment="1">
      <alignment horizontal="left"/>
    </xf>
    <xf numFmtId="170" fontId="9" fillId="0" borderId="0" xfId="0" applyNumberFormat="1" applyFont="1"/>
    <xf numFmtId="171" fontId="9" fillId="0" borderId="0" xfId="0" applyNumberFormat="1" applyFont="1"/>
    <xf numFmtId="0" fontId="8" fillId="5" borderId="0" xfId="0" applyFont="1" applyFill="1" applyAlignment="1">
      <alignment horizontal="left"/>
    </xf>
    <xf numFmtId="16" fontId="8" fillId="6" borderId="0" xfId="0" applyNumberFormat="1" applyFont="1" applyFill="1" applyAlignment="1">
      <alignment horizontal="left"/>
    </xf>
    <xf numFmtId="171" fontId="9" fillId="11" borderId="0" xfId="0" applyNumberFormat="1" applyFont="1" applyFill="1"/>
    <xf numFmtId="0" fontId="8" fillId="7" borderId="0" xfId="0" applyFont="1" applyFill="1" applyAlignment="1">
      <alignment horizontal="left"/>
    </xf>
    <xf numFmtId="0" fontId="8" fillId="8" borderId="0" xfId="0" applyFont="1" applyFill="1" applyAlignment="1">
      <alignment horizontal="left"/>
    </xf>
    <xf numFmtId="0" fontId="8" fillId="9" borderId="0" xfId="0" applyFont="1" applyFill="1" applyAlignment="1">
      <alignment horizontal="left"/>
    </xf>
    <xf numFmtId="0" fontId="8" fillId="0" borderId="0" xfId="0" applyFont="1" applyAlignment="1">
      <alignment horizontal="left"/>
    </xf>
    <xf numFmtId="167" fontId="9" fillId="0" borderId="0" xfId="0" applyNumberFormat="1" applyFont="1"/>
    <xf numFmtId="170" fontId="9" fillId="11" borderId="0" xfId="0" applyNumberFormat="1" applyFont="1" applyFill="1"/>
    <xf numFmtId="2" fontId="9" fillId="0" borderId="0" xfId="0" applyNumberFormat="1" applyFont="1"/>
    <xf numFmtId="11" fontId="9" fillId="0" borderId="0" xfId="0" applyNumberFormat="1" applyFont="1"/>
    <xf numFmtId="1" fontId="9" fillId="0" borderId="0" xfId="0" applyNumberFormat="1" applyFont="1"/>
    <xf numFmtId="11" fontId="9" fillId="13" borderId="0" xfId="0" applyNumberFormat="1" applyFont="1" applyFill="1"/>
    <xf numFmtId="0" fontId="9" fillId="13" borderId="0" xfId="0" applyFont="1" applyFill="1"/>
    <xf numFmtId="0" fontId="0" fillId="13" borderId="0" xfId="0" applyFill="1"/>
    <xf numFmtId="1" fontId="0" fillId="13" borderId="0" xfId="0" applyNumberFormat="1" applyFill="1"/>
    <xf numFmtId="0" fontId="7" fillId="11" borderId="0" xfId="0" applyFont="1" applyFill="1" applyAlignment="1">
      <alignment horizontal="left"/>
    </xf>
  </cellXfs>
  <cellStyles count="5">
    <cellStyle name="Heading" xfId="1" xr:uid="{00000000-0005-0000-0000-000000000000}"/>
    <cellStyle name="Heading1" xfId="2" xr:uid="{00000000-0005-0000-0000-000001000000}"/>
    <cellStyle name="Normal" xfId="0" builtinId="0" customBuiltin="1"/>
    <cellStyle name="Result" xfId="3" xr:uid="{00000000-0005-0000-0000-000002000000}"/>
    <cellStyle name="Result2" xfId="4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png"/><Relationship Id="rId5" Type="http://schemas.openxmlformats.org/officeDocument/2006/relationships/image" Target="../media/image5.tiff"/><Relationship Id="rId4" Type="http://schemas.openxmlformats.org/officeDocument/2006/relationships/image" Target="../media/image4.tif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tiff"/><Relationship Id="rId2" Type="http://schemas.openxmlformats.org/officeDocument/2006/relationships/image" Target="../media/image7.tiff"/><Relationship Id="rId1" Type="http://schemas.openxmlformats.org/officeDocument/2006/relationships/image" Target="../media/image6.png"/><Relationship Id="rId5" Type="http://schemas.openxmlformats.org/officeDocument/2006/relationships/image" Target="../media/image10.tiff"/><Relationship Id="rId4" Type="http://schemas.openxmlformats.org/officeDocument/2006/relationships/image" Target="../media/image9.tif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tiff"/><Relationship Id="rId2" Type="http://schemas.openxmlformats.org/officeDocument/2006/relationships/image" Target="../media/image12.tiff"/><Relationship Id="rId1" Type="http://schemas.openxmlformats.org/officeDocument/2006/relationships/image" Target="../media/image11.png"/><Relationship Id="rId5" Type="http://schemas.openxmlformats.org/officeDocument/2006/relationships/image" Target="../media/image15.tiff"/><Relationship Id="rId4" Type="http://schemas.openxmlformats.org/officeDocument/2006/relationships/image" Target="../media/image14.tiff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tiff"/><Relationship Id="rId2" Type="http://schemas.openxmlformats.org/officeDocument/2006/relationships/image" Target="../media/image17.tiff"/><Relationship Id="rId1" Type="http://schemas.openxmlformats.org/officeDocument/2006/relationships/image" Target="../media/image16.png"/><Relationship Id="rId5" Type="http://schemas.openxmlformats.org/officeDocument/2006/relationships/image" Target="../media/image20.tiff"/><Relationship Id="rId4" Type="http://schemas.openxmlformats.org/officeDocument/2006/relationships/image" Target="../media/image19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28575</xdr:colOff>
      <xdr:row>2</xdr:row>
      <xdr:rowOff>28575</xdr:rowOff>
    </xdr:from>
    <xdr:to>
      <xdr:col>19</xdr:col>
      <xdr:colOff>182919</xdr:colOff>
      <xdr:row>18</xdr:row>
      <xdr:rowOff>97778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9048" t="19809" r="6972" b="20327"/>
        <a:stretch/>
      </xdr:blipFill>
      <xdr:spPr>
        <a:xfrm>
          <a:off x="8286750" y="390525"/>
          <a:ext cx="7679094" cy="3079103"/>
        </a:xfrm>
        <a:prstGeom prst="rect">
          <a:avLst/>
        </a:prstGeom>
      </xdr:spPr>
    </xdr:pic>
    <xdr:clientData/>
  </xdr:twoCellAnchor>
  <xdr:twoCellAnchor editAs="oneCell">
    <xdr:from>
      <xdr:col>36</xdr:col>
      <xdr:colOff>133351</xdr:colOff>
      <xdr:row>85</xdr:row>
      <xdr:rowOff>171451</xdr:rowOff>
    </xdr:from>
    <xdr:to>
      <xdr:col>40</xdr:col>
      <xdr:colOff>565146</xdr:colOff>
      <xdr:row>103</xdr:row>
      <xdr:rowOff>12696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146751" y="15782926"/>
          <a:ext cx="3174995" cy="3174995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24</xdr:row>
      <xdr:rowOff>0</xdr:rowOff>
    </xdr:from>
    <xdr:to>
      <xdr:col>42</xdr:col>
      <xdr:colOff>647700</xdr:colOff>
      <xdr:row>49</xdr:row>
      <xdr:rowOff>28575</xdr:rowOff>
    </xdr:to>
    <xdr:pic>
      <xdr:nvPicPr>
        <xdr:cNvPr id="4" name="Рисунок 3" descr="ZnO-400_HK.TIF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 r="27865" b="56878"/>
        <a:stretch>
          <a:fillRect/>
        </a:stretch>
      </xdr:blipFill>
      <xdr:spPr>
        <a:xfrm>
          <a:off x="30327600" y="4514850"/>
          <a:ext cx="5448300" cy="4610100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24</xdr:row>
      <xdr:rowOff>0</xdr:rowOff>
    </xdr:from>
    <xdr:to>
      <xdr:col>51</xdr:col>
      <xdr:colOff>628650</xdr:colOff>
      <xdr:row>49</xdr:row>
      <xdr:rowOff>57150</xdr:rowOff>
    </xdr:to>
    <xdr:pic>
      <xdr:nvPicPr>
        <xdr:cNvPr id="5" name="Рисунок 4" descr="ZnO-400_DFT.TIF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rcRect r="28117" b="56611"/>
        <a:stretch>
          <a:fillRect/>
        </a:stretch>
      </xdr:blipFill>
      <xdr:spPr>
        <a:xfrm>
          <a:off x="36499800" y="4514850"/>
          <a:ext cx="5429250" cy="4638675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51</xdr:row>
      <xdr:rowOff>0</xdr:rowOff>
    </xdr:from>
    <xdr:to>
      <xdr:col>51</xdr:col>
      <xdr:colOff>485775</xdr:colOff>
      <xdr:row>72</xdr:row>
      <xdr:rowOff>114300</xdr:rowOff>
    </xdr:to>
    <xdr:pic>
      <xdr:nvPicPr>
        <xdr:cNvPr id="6" name="Рисунок 5" descr="ZnO-400_BJH.TIF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rcRect r="30009" b="63382"/>
        <a:stretch>
          <a:fillRect/>
        </a:stretch>
      </xdr:blipFill>
      <xdr:spPr>
        <a:xfrm>
          <a:off x="36499800" y="9458325"/>
          <a:ext cx="5286375" cy="39147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10</xdr:row>
      <xdr:rowOff>0</xdr:rowOff>
    </xdr:from>
    <xdr:to>
      <xdr:col>19</xdr:col>
      <xdr:colOff>173005</xdr:colOff>
      <xdr:row>25</xdr:row>
      <xdr:rowOff>174366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7926" t="20453" r="7891" b="20045"/>
        <a:stretch/>
      </xdr:blipFill>
      <xdr:spPr>
        <a:xfrm>
          <a:off x="5619750" y="1809750"/>
          <a:ext cx="7697755" cy="3060441"/>
        </a:xfrm>
        <a:prstGeom prst="rect">
          <a:avLst/>
        </a:prstGeom>
      </xdr:spPr>
    </xdr:pic>
    <xdr:clientData/>
  </xdr:twoCellAnchor>
  <xdr:twoCellAnchor editAs="oneCell">
    <xdr:from>
      <xdr:col>35</xdr:col>
      <xdr:colOff>238126</xdr:colOff>
      <xdr:row>84</xdr:row>
      <xdr:rowOff>161926</xdr:rowOff>
    </xdr:from>
    <xdr:to>
      <xdr:col>39</xdr:col>
      <xdr:colOff>669921</xdr:colOff>
      <xdr:row>102</xdr:row>
      <xdr:rowOff>3171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12876" y="15592426"/>
          <a:ext cx="3174995" cy="3174995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23</xdr:row>
      <xdr:rowOff>0</xdr:rowOff>
    </xdr:from>
    <xdr:to>
      <xdr:col>41</xdr:col>
      <xdr:colOff>657225</xdr:colOff>
      <xdr:row>48</xdr:row>
      <xdr:rowOff>19050</xdr:rowOff>
    </xdr:to>
    <xdr:pic>
      <xdr:nvPicPr>
        <xdr:cNvPr id="4" name="Рисунок 3" descr="ZnO-600_HK.TIF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 r="27739" b="56967"/>
        <a:stretch>
          <a:fillRect/>
        </a:stretch>
      </xdr:blipFill>
      <xdr:spPr>
        <a:xfrm>
          <a:off x="25888950" y="4333875"/>
          <a:ext cx="5457825" cy="4600575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23</xdr:row>
      <xdr:rowOff>0</xdr:rowOff>
    </xdr:from>
    <xdr:to>
      <xdr:col>50</xdr:col>
      <xdr:colOff>628650</xdr:colOff>
      <xdr:row>48</xdr:row>
      <xdr:rowOff>66675</xdr:rowOff>
    </xdr:to>
    <xdr:pic>
      <xdr:nvPicPr>
        <xdr:cNvPr id="5" name="Рисунок 4" descr="ZnO-600_DFT.TIF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rcRect r="28117" b="56522"/>
        <a:stretch>
          <a:fillRect/>
        </a:stretch>
      </xdr:blipFill>
      <xdr:spPr>
        <a:xfrm>
          <a:off x="32061150" y="4333875"/>
          <a:ext cx="5429250" cy="4648200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23</xdr:row>
      <xdr:rowOff>0</xdr:rowOff>
    </xdr:from>
    <xdr:to>
      <xdr:col>59</xdr:col>
      <xdr:colOff>457200</xdr:colOff>
      <xdr:row>44</xdr:row>
      <xdr:rowOff>66675</xdr:rowOff>
    </xdr:to>
    <xdr:pic>
      <xdr:nvPicPr>
        <xdr:cNvPr id="6" name="Рисунок 5" descr="ZnO-600_BJH.TIF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rcRect r="30387" b="63293"/>
        <a:stretch>
          <a:fillRect/>
        </a:stretch>
      </xdr:blipFill>
      <xdr:spPr>
        <a:xfrm>
          <a:off x="38233350" y="4333875"/>
          <a:ext cx="5257800" cy="39243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11</xdr:row>
      <xdr:rowOff>0</xdr:rowOff>
    </xdr:from>
    <xdr:to>
      <xdr:col>19</xdr:col>
      <xdr:colOff>147897</xdr:colOff>
      <xdr:row>27</xdr:row>
      <xdr:rowOff>20610</xdr:rowOff>
    </xdr:to>
    <xdr:pic>
      <xdr:nvPicPr>
        <xdr:cNvPr id="3" name="Imagen 3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7387" t="19289" r="8704" b="21236"/>
        <a:stretch/>
      </xdr:blipFill>
      <xdr:spPr>
        <a:xfrm>
          <a:off x="4914900" y="2019300"/>
          <a:ext cx="7672647" cy="3059085"/>
        </a:xfrm>
        <a:prstGeom prst="rect">
          <a:avLst/>
        </a:prstGeom>
      </xdr:spPr>
    </xdr:pic>
    <xdr:clientData/>
  </xdr:twoCellAnchor>
  <xdr:twoCellAnchor editAs="oneCell">
    <xdr:from>
      <xdr:col>35</xdr:col>
      <xdr:colOff>114300</xdr:colOff>
      <xdr:row>84</xdr:row>
      <xdr:rowOff>180975</xdr:rowOff>
    </xdr:from>
    <xdr:to>
      <xdr:col>39</xdr:col>
      <xdr:colOff>546100</xdr:colOff>
      <xdr:row>102</xdr:row>
      <xdr:rowOff>22225</xdr:rowOff>
    </xdr:to>
    <xdr:pic>
      <xdr:nvPicPr>
        <xdr:cNvPr id="4" name="Рисунок 3" descr="ZnO4U_400.tif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5984200" y="15611475"/>
          <a:ext cx="3175000" cy="3175000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23</xdr:row>
      <xdr:rowOff>0</xdr:rowOff>
    </xdr:from>
    <xdr:to>
      <xdr:col>42</xdr:col>
      <xdr:colOff>666750</xdr:colOff>
      <xdr:row>48</xdr:row>
      <xdr:rowOff>47625</xdr:rowOff>
    </xdr:to>
    <xdr:pic>
      <xdr:nvPicPr>
        <xdr:cNvPr id="5" name="Рисунок 4" descr="ZnO4U-400_HK.TIF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 r="27613" b="56700"/>
        <a:stretch>
          <a:fillRect/>
        </a:stretch>
      </xdr:blipFill>
      <xdr:spPr>
        <a:xfrm>
          <a:off x="25869900" y="4333875"/>
          <a:ext cx="5467350" cy="4629150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23</xdr:row>
      <xdr:rowOff>0</xdr:rowOff>
    </xdr:from>
    <xdr:to>
      <xdr:col>51</xdr:col>
      <xdr:colOff>638175</xdr:colOff>
      <xdr:row>48</xdr:row>
      <xdr:rowOff>47625</xdr:rowOff>
    </xdr:to>
    <xdr:pic>
      <xdr:nvPicPr>
        <xdr:cNvPr id="6" name="Рисунок 5" descr="ZnO4U-400_DFT.TIF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rcRect r="27991" b="56700"/>
        <a:stretch>
          <a:fillRect/>
        </a:stretch>
      </xdr:blipFill>
      <xdr:spPr>
        <a:xfrm>
          <a:off x="32042100" y="4333875"/>
          <a:ext cx="5438775" cy="4629150"/>
        </a:xfrm>
        <a:prstGeom prst="rect">
          <a:avLst/>
        </a:prstGeom>
      </xdr:spPr>
    </xdr:pic>
    <xdr:clientData/>
  </xdr:twoCellAnchor>
  <xdr:twoCellAnchor editAs="oneCell">
    <xdr:from>
      <xdr:col>44</xdr:col>
      <xdr:colOff>76200</xdr:colOff>
      <xdr:row>50</xdr:row>
      <xdr:rowOff>28575</xdr:rowOff>
    </xdr:from>
    <xdr:to>
      <xdr:col>51</xdr:col>
      <xdr:colOff>476250</xdr:colOff>
      <xdr:row>71</xdr:row>
      <xdr:rowOff>133350</xdr:rowOff>
    </xdr:to>
    <xdr:pic>
      <xdr:nvPicPr>
        <xdr:cNvPr id="7" name="Рисунок 6" descr="ZnO4U-400_BJH.TIF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rcRect l="883" r="30261" b="63471"/>
        <a:stretch>
          <a:fillRect/>
        </a:stretch>
      </xdr:blipFill>
      <xdr:spPr>
        <a:xfrm>
          <a:off x="32118300" y="9305925"/>
          <a:ext cx="5200650" cy="39052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10</xdr:row>
      <xdr:rowOff>0</xdr:rowOff>
    </xdr:from>
    <xdr:to>
      <xdr:col>19</xdr:col>
      <xdr:colOff>154345</xdr:colOff>
      <xdr:row>26</xdr:row>
      <xdr:rowOff>12053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8779" t="21690" r="7241" b="18446"/>
        <a:stretch/>
      </xdr:blipFill>
      <xdr:spPr>
        <a:xfrm>
          <a:off x="4914900" y="1809750"/>
          <a:ext cx="7679095" cy="3079103"/>
        </a:xfrm>
        <a:prstGeom prst="rect">
          <a:avLst/>
        </a:prstGeom>
      </xdr:spPr>
    </xdr:pic>
    <xdr:clientData/>
  </xdr:twoCellAnchor>
  <xdr:twoCellAnchor editAs="oneCell">
    <xdr:from>
      <xdr:col>35</xdr:col>
      <xdr:colOff>123825</xdr:colOff>
      <xdr:row>84</xdr:row>
      <xdr:rowOff>180975</xdr:rowOff>
    </xdr:from>
    <xdr:to>
      <xdr:col>39</xdr:col>
      <xdr:colOff>555625</xdr:colOff>
      <xdr:row>102</xdr:row>
      <xdr:rowOff>22225</xdr:rowOff>
    </xdr:to>
    <xdr:pic>
      <xdr:nvPicPr>
        <xdr:cNvPr id="4" name="Рисунок 3" descr="ZnO40U_600.tif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5993725" y="15611475"/>
          <a:ext cx="3175000" cy="3175000"/>
        </a:xfrm>
        <a:prstGeom prst="rect">
          <a:avLst/>
        </a:prstGeom>
      </xdr:spPr>
    </xdr:pic>
    <xdr:clientData/>
  </xdr:twoCellAnchor>
  <xdr:twoCellAnchor editAs="oneCell">
    <xdr:from>
      <xdr:col>33</xdr:col>
      <xdr:colOff>542925</xdr:colOff>
      <xdr:row>22</xdr:row>
      <xdr:rowOff>76200</xdr:rowOff>
    </xdr:from>
    <xdr:to>
      <xdr:col>41</xdr:col>
      <xdr:colOff>542925</xdr:colOff>
      <xdr:row>47</xdr:row>
      <xdr:rowOff>142875</xdr:rowOff>
    </xdr:to>
    <xdr:pic>
      <xdr:nvPicPr>
        <xdr:cNvPr id="5" name="Рисунок 4" descr="ZnO40U-600_HK.TIF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 r="27361" b="56522"/>
        <a:stretch>
          <a:fillRect/>
        </a:stretch>
      </xdr:blipFill>
      <xdr:spPr>
        <a:xfrm>
          <a:off x="25041225" y="4229100"/>
          <a:ext cx="5486400" cy="4648200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22</xdr:row>
      <xdr:rowOff>104775</xdr:rowOff>
    </xdr:from>
    <xdr:to>
      <xdr:col>50</xdr:col>
      <xdr:colOff>638175</xdr:colOff>
      <xdr:row>47</xdr:row>
      <xdr:rowOff>171450</xdr:rowOff>
    </xdr:to>
    <xdr:pic>
      <xdr:nvPicPr>
        <xdr:cNvPr id="6" name="Рисунок 5" descr="ZnO40U-600_DFT.TIF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rcRect r="27991" b="56522"/>
        <a:stretch>
          <a:fillRect/>
        </a:stretch>
      </xdr:blipFill>
      <xdr:spPr>
        <a:xfrm>
          <a:off x="31356300" y="4257675"/>
          <a:ext cx="5438775" cy="4648200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49</xdr:row>
      <xdr:rowOff>0</xdr:rowOff>
    </xdr:from>
    <xdr:to>
      <xdr:col>50</xdr:col>
      <xdr:colOff>476250</xdr:colOff>
      <xdr:row>70</xdr:row>
      <xdr:rowOff>104775</xdr:rowOff>
    </xdr:to>
    <xdr:pic>
      <xdr:nvPicPr>
        <xdr:cNvPr id="7" name="Рисунок 6" descr="ZnO40U-600_BJH.TIF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rcRect r="30135" b="63471"/>
        <a:stretch>
          <a:fillRect/>
        </a:stretch>
      </xdr:blipFill>
      <xdr:spPr>
        <a:xfrm>
          <a:off x="31356300" y="9096375"/>
          <a:ext cx="5276850" cy="3905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Z332"/>
  <sheetViews>
    <sheetView workbookViewId="0"/>
  </sheetViews>
  <sheetFormatPr baseColWidth="10" defaultColWidth="9" defaultRowHeight="14" x14ac:dyDescent="0.3"/>
  <cols>
    <col min="1" max="1" width="22.33203125" customWidth="1"/>
    <col min="2" max="14" width="10.75" customWidth="1"/>
    <col min="21" max="21" width="40" customWidth="1"/>
    <col min="31" max="31" width="19.5" bestFit="1" customWidth="1"/>
    <col min="33" max="33" width="14.33203125" bestFit="1" customWidth="1"/>
  </cols>
  <sheetData>
    <row r="1" spans="1:52" x14ac:dyDescent="0.3">
      <c r="A1" t="s">
        <v>0</v>
      </c>
      <c r="C1" s="1"/>
      <c r="D1" s="1"/>
      <c r="E1" s="2" t="s">
        <v>1</v>
      </c>
      <c r="U1" t="s">
        <v>23</v>
      </c>
      <c r="Y1" t="s">
        <v>55</v>
      </c>
      <c r="Z1" t="s">
        <v>56</v>
      </c>
      <c r="AB1" t="s">
        <v>60</v>
      </c>
      <c r="AC1" t="s">
        <v>61</v>
      </c>
      <c r="AD1" t="s">
        <v>62</v>
      </c>
      <c r="AE1" t="s">
        <v>63</v>
      </c>
      <c r="AF1" t="s">
        <v>64</v>
      </c>
      <c r="AJ1" t="s">
        <v>79</v>
      </c>
      <c r="AK1" t="s">
        <v>65</v>
      </c>
      <c r="AL1" t="s">
        <v>80</v>
      </c>
      <c r="AN1" t="s">
        <v>63</v>
      </c>
      <c r="AO1" t="s">
        <v>64</v>
      </c>
      <c r="AP1" t="s">
        <v>81</v>
      </c>
      <c r="AQ1" t="s">
        <v>82</v>
      </c>
      <c r="AS1" t="s">
        <v>79</v>
      </c>
      <c r="AT1" t="s">
        <v>65</v>
      </c>
      <c r="AU1" t="s">
        <v>80</v>
      </c>
      <c r="AW1" t="s">
        <v>63</v>
      </c>
      <c r="AX1" t="s">
        <v>64</v>
      </c>
      <c r="AY1" t="s">
        <v>81</v>
      </c>
      <c r="AZ1" t="s">
        <v>82</v>
      </c>
    </row>
    <row r="2" spans="1:52" x14ac:dyDescent="0.3">
      <c r="A2" t="s">
        <v>2</v>
      </c>
      <c r="B2" s="2" t="s">
        <v>1</v>
      </c>
      <c r="C2" s="3"/>
      <c r="D2" s="1" t="s">
        <v>3</v>
      </c>
      <c r="E2" t="s">
        <v>159</v>
      </c>
      <c r="F2" t="s">
        <v>160</v>
      </c>
      <c r="G2" t="s">
        <v>161</v>
      </c>
      <c r="H2" t="s">
        <v>162</v>
      </c>
      <c r="I2" t="s">
        <v>159</v>
      </c>
      <c r="Y2" t="s">
        <v>115</v>
      </c>
      <c r="Z2" t="s">
        <v>120</v>
      </c>
      <c r="AC2" t="s">
        <v>65</v>
      </c>
      <c r="AD2" t="s">
        <v>66</v>
      </c>
      <c r="AL2" t="s">
        <v>83</v>
      </c>
      <c r="AU2" t="s">
        <v>83</v>
      </c>
    </row>
    <row r="3" spans="1:52" x14ac:dyDescent="0.3">
      <c r="A3" t="s">
        <v>5</v>
      </c>
      <c r="B3" s="4">
        <v>21.954499999999999</v>
      </c>
      <c r="C3" s="4"/>
      <c r="D3" s="5">
        <v>4.9338E-2</v>
      </c>
      <c r="E3" s="5">
        <v>9.6113999999999997</v>
      </c>
      <c r="F3" s="5">
        <v>2.3228</v>
      </c>
      <c r="G3" s="35">
        <v>17.876999999999999</v>
      </c>
      <c r="H3" s="35">
        <v>362.3306</v>
      </c>
      <c r="I3" s="5">
        <v>9.6113999999999997</v>
      </c>
      <c r="U3" t="s">
        <v>24</v>
      </c>
      <c r="V3">
        <v>6.8140000000000001</v>
      </c>
      <c r="W3" t="s">
        <v>114</v>
      </c>
      <c r="Y3">
        <v>1.5625</v>
      </c>
      <c r="Z3">
        <v>5.2500000000000003E-3</v>
      </c>
      <c r="AB3" t="s">
        <v>115</v>
      </c>
      <c r="AC3" t="s">
        <v>37</v>
      </c>
      <c r="AD3" t="s">
        <v>144</v>
      </c>
      <c r="AE3" t="s">
        <v>120</v>
      </c>
      <c r="AF3" t="s">
        <v>145</v>
      </c>
      <c r="AJ3" t="s">
        <v>115</v>
      </c>
      <c r="AK3" t="s">
        <v>37</v>
      </c>
      <c r="AL3" t="s">
        <v>114</v>
      </c>
      <c r="AN3" t="s">
        <v>120</v>
      </c>
      <c r="AO3" t="s">
        <v>121</v>
      </c>
      <c r="AP3" t="s">
        <v>37</v>
      </c>
      <c r="AQ3" t="s">
        <v>37</v>
      </c>
      <c r="AS3" t="s">
        <v>115</v>
      </c>
      <c r="AT3" t="s">
        <v>37</v>
      </c>
      <c r="AU3" t="s">
        <v>114</v>
      </c>
      <c r="AW3" t="s">
        <v>120</v>
      </c>
      <c r="AX3" t="s">
        <v>121</v>
      </c>
      <c r="AY3" t="s">
        <v>37</v>
      </c>
      <c r="AZ3" t="s">
        <v>37</v>
      </c>
    </row>
    <row r="4" spans="1:52" x14ac:dyDescent="0.3">
      <c r="A4" t="s">
        <v>6</v>
      </c>
      <c r="B4" s="4">
        <v>20.984000000000002</v>
      </c>
      <c r="C4" s="4"/>
      <c r="D4" s="5">
        <v>9.8654000000000006E-2</v>
      </c>
      <c r="E4" s="5">
        <v>9.9032</v>
      </c>
      <c r="F4" s="5">
        <v>2.5243000000000002</v>
      </c>
      <c r="G4" s="35">
        <v>34.692</v>
      </c>
      <c r="H4" s="35">
        <v>351.65559999999999</v>
      </c>
      <c r="I4" s="5">
        <v>9.9032</v>
      </c>
      <c r="U4" t="s">
        <v>26</v>
      </c>
      <c r="V4">
        <v>2.7850000000000001</v>
      </c>
      <c r="W4" t="s">
        <v>114</v>
      </c>
      <c r="Y4">
        <v>1.5874999999999999</v>
      </c>
      <c r="Z4">
        <v>5.2500000000000003E-3</v>
      </c>
    </row>
    <row r="5" spans="1:52" x14ac:dyDescent="0.3">
      <c r="A5" t="s">
        <v>7</v>
      </c>
      <c r="B5" s="4">
        <v>3.3999999999999599E-3</v>
      </c>
      <c r="C5" s="4"/>
      <c r="D5" s="5">
        <v>0.14751700000000001</v>
      </c>
      <c r="E5" s="5">
        <v>9.9639000000000006</v>
      </c>
      <c r="F5" s="5">
        <v>2.6852999999999998</v>
      </c>
      <c r="G5" s="35">
        <v>51.558999999999997</v>
      </c>
      <c r="H5" s="35">
        <v>349.51479999999998</v>
      </c>
      <c r="I5" s="5">
        <v>9.9639000000000006</v>
      </c>
      <c r="U5" t="s">
        <v>27</v>
      </c>
      <c r="V5">
        <v>207.3</v>
      </c>
      <c r="W5" t="s">
        <v>114</v>
      </c>
      <c r="Y5">
        <v>1.6125</v>
      </c>
      <c r="Z5">
        <v>5.2500000000000003E-3</v>
      </c>
      <c r="AB5" s="13">
        <v>7.7133000000000003</v>
      </c>
      <c r="AC5" s="14">
        <v>2.3648000000000001E-4</v>
      </c>
      <c r="AD5" s="9">
        <v>0.49530999999999997</v>
      </c>
      <c r="AE5" s="9">
        <v>4.9694999999999998E-5</v>
      </c>
      <c r="AF5" s="9">
        <v>6.4426999999999998E-2</v>
      </c>
      <c r="AG5" s="9"/>
      <c r="AH5">
        <f>AE5*100000</f>
        <v>4.9695</v>
      </c>
      <c r="AJ5">
        <v>16.963000000000001</v>
      </c>
      <c r="AK5" s="9">
        <v>2.5310000000000003E-4</v>
      </c>
      <c r="AL5" s="9">
        <v>0.29841000000000001</v>
      </c>
      <c r="AM5">
        <f>AJ5/10</f>
        <v>1.6963000000000001</v>
      </c>
      <c r="AN5" s="9">
        <v>1.2416E-4</v>
      </c>
      <c r="AO5" s="9">
        <v>0.14638000000000001</v>
      </c>
      <c r="AP5" s="9">
        <v>4.8434999999999997E-3</v>
      </c>
      <c r="AQ5" s="9">
        <v>5.7107000000000001</v>
      </c>
      <c r="AS5">
        <v>16.602900000000002</v>
      </c>
      <c r="AT5" s="9">
        <v>1.3829000000000001E-4</v>
      </c>
      <c r="AU5" s="9">
        <v>0.16658999999999999</v>
      </c>
      <c r="AV5">
        <f>AS5/10</f>
        <v>1.6602900000000003</v>
      </c>
      <c r="AW5" s="9">
        <v>9.009E-5</v>
      </c>
      <c r="AX5" s="9">
        <v>0.10852000000000001</v>
      </c>
      <c r="AY5" s="9">
        <v>3.4416E-3</v>
      </c>
      <c r="AZ5" s="9">
        <v>4.1458000000000004</v>
      </c>
    </row>
    <row r="6" spans="1:52" x14ac:dyDescent="0.3">
      <c r="A6" t="s">
        <v>8</v>
      </c>
      <c r="B6" s="1">
        <v>21.947399999999998</v>
      </c>
      <c r="C6" s="1"/>
      <c r="D6" s="5">
        <v>0.19845299999999999</v>
      </c>
      <c r="E6" s="5">
        <v>9.9283000000000001</v>
      </c>
      <c r="F6" s="5">
        <v>2.8458000000000001</v>
      </c>
      <c r="G6" s="35">
        <v>69.611000000000004</v>
      </c>
      <c r="H6" s="35">
        <v>350.76580000000001</v>
      </c>
      <c r="I6" s="5">
        <v>9.9283000000000001</v>
      </c>
      <c r="U6" t="s">
        <v>28</v>
      </c>
      <c r="V6">
        <v>6.9960000000000004</v>
      </c>
      <c r="W6" t="s">
        <v>114</v>
      </c>
      <c r="Y6">
        <v>1.6375</v>
      </c>
      <c r="Z6">
        <v>5.2500000000000003E-3</v>
      </c>
      <c r="AB6" s="13">
        <v>8.0683000000000007</v>
      </c>
      <c r="AC6" s="14">
        <v>2.4499E-4</v>
      </c>
      <c r="AD6" s="9">
        <v>0.50585999999999998</v>
      </c>
      <c r="AE6" s="9">
        <v>2.3957000000000001E-5</v>
      </c>
      <c r="AF6" s="9">
        <v>2.9693000000000001E-2</v>
      </c>
      <c r="AG6" s="9"/>
      <c r="AH6">
        <f t="shared" ref="AH6:AH69" si="0">AE6*100000</f>
        <v>2.3957000000000002</v>
      </c>
      <c r="AJ6">
        <v>19.0413</v>
      </c>
      <c r="AK6" s="9">
        <v>4.1361000000000002E-4</v>
      </c>
      <c r="AL6" s="9">
        <v>0.46700000000000003</v>
      </c>
      <c r="AM6">
        <f t="shared" ref="AM6:AM16" si="1">AJ6/10</f>
        <v>1.9041299999999999</v>
      </c>
      <c r="AN6" s="9">
        <v>7.5780999999999998E-5</v>
      </c>
      <c r="AO6" s="9">
        <v>7.9596E-2</v>
      </c>
      <c r="AP6" s="9">
        <v>3.3191000000000002E-3</v>
      </c>
      <c r="AQ6" s="9">
        <v>3.4862000000000002</v>
      </c>
      <c r="AS6">
        <v>18.6416</v>
      </c>
      <c r="AT6" s="9">
        <v>5.4498000000000003E-4</v>
      </c>
      <c r="AU6" s="9">
        <v>0.60290999999999995</v>
      </c>
      <c r="AV6">
        <f t="shared" ref="AV6:AV17" si="2">AS6/10</f>
        <v>1.86416</v>
      </c>
      <c r="AW6" s="9">
        <v>1.5995000000000001E-4</v>
      </c>
      <c r="AX6" s="9">
        <v>0.17161000000000001</v>
      </c>
      <c r="AY6" s="9">
        <v>6.8551999999999997E-3</v>
      </c>
      <c r="AZ6" s="9">
        <v>7.3547000000000002</v>
      </c>
    </row>
    <row r="7" spans="1:52" x14ac:dyDescent="0.3">
      <c r="A7" t="s">
        <v>9</v>
      </c>
      <c r="B7" s="6">
        <v>0.96340000000000003</v>
      </c>
      <c r="C7" s="4"/>
      <c r="D7" s="5">
        <v>0.24820200000000001</v>
      </c>
      <c r="E7" s="5">
        <v>9.7731999999999992</v>
      </c>
      <c r="F7" s="5">
        <v>2.9866999999999999</v>
      </c>
      <c r="G7" s="35">
        <v>88.442999999999998</v>
      </c>
      <c r="H7" s="35">
        <v>356.33319999999998</v>
      </c>
      <c r="I7" s="5">
        <v>9.7731999999999992</v>
      </c>
      <c r="U7" t="s">
        <v>29</v>
      </c>
      <c r="V7">
        <v>9.9830000000000005</v>
      </c>
      <c r="W7" t="s">
        <v>114</v>
      </c>
      <c r="Y7">
        <v>1.6625000000000001</v>
      </c>
      <c r="Z7">
        <v>5.2500000000000003E-3</v>
      </c>
      <c r="AB7" s="13">
        <v>8.4397000000000002</v>
      </c>
      <c r="AC7" s="14">
        <v>2.4499E-4</v>
      </c>
      <c r="AD7" s="9">
        <v>0.50585999999999998</v>
      </c>
      <c r="AE7" s="9">
        <v>0</v>
      </c>
      <c r="AF7" s="9">
        <v>0</v>
      </c>
      <c r="AG7" s="9"/>
      <c r="AH7">
        <f t="shared" si="0"/>
        <v>0</v>
      </c>
      <c r="AJ7">
        <v>21.381</v>
      </c>
      <c r="AK7" s="9">
        <v>7.1246000000000005E-4</v>
      </c>
      <c r="AL7" s="9">
        <v>0.74655000000000005</v>
      </c>
      <c r="AM7">
        <f t="shared" si="1"/>
        <v>2.1381000000000001</v>
      </c>
      <c r="AN7" s="9">
        <v>1.1668E-4</v>
      </c>
      <c r="AO7" s="9">
        <v>0.10914</v>
      </c>
      <c r="AP7" s="9">
        <v>5.7375000000000004E-3</v>
      </c>
      <c r="AQ7" s="9">
        <v>5.3669000000000002</v>
      </c>
      <c r="AS7">
        <v>20.950800000000001</v>
      </c>
      <c r="AT7" s="9">
        <v>6.6991999999999996E-4</v>
      </c>
      <c r="AU7" s="9">
        <v>0.72218000000000004</v>
      </c>
      <c r="AV7">
        <f t="shared" si="2"/>
        <v>2.0950800000000003</v>
      </c>
      <c r="AW7" s="9">
        <v>6.0186999999999998E-5</v>
      </c>
      <c r="AX7" s="9">
        <v>5.7454999999999999E-2</v>
      </c>
      <c r="AY7" s="9">
        <v>2.9011000000000002E-3</v>
      </c>
      <c r="AZ7" s="9">
        <v>2.7694000000000001</v>
      </c>
    </row>
    <row r="8" spans="1:52" x14ac:dyDescent="0.3">
      <c r="A8" t="s">
        <v>10</v>
      </c>
      <c r="B8" s="4">
        <v>7.0999999999976603E-3</v>
      </c>
      <c r="C8" s="4"/>
      <c r="D8" s="5">
        <v>0.298151</v>
      </c>
      <c r="E8" s="5">
        <v>9.6168999999999993</v>
      </c>
      <c r="F8" s="5">
        <v>3.1480999999999999</v>
      </c>
      <c r="G8" s="35">
        <v>107.97</v>
      </c>
      <c r="H8" s="35">
        <v>362.12459999999999</v>
      </c>
      <c r="I8" s="5">
        <v>9.6168999999999993</v>
      </c>
      <c r="U8" t="s">
        <v>30</v>
      </c>
      <c r="V8">
        <v>7.0960000000000001</v>
      </c>
      <c r="W8" t="s">
        <v>114</v>
      </c>
      <c r="Y8">
        <v>1.6875</v>
      </c>
      <c r="Z8">
        <v>5.2500000000000003E-3</v>
      </c>
      <c r="AB8" s="13">
        <v>8.8282000000000007</v>
      </c>
      <c r="AC8" s="14">
        <v>2.4499E-4</v>
      </c>
      <c r="AD8" s="9">
        <v>0.50585999999999998</v>
      </c>
      <c r="AE8" s="9">
        <v>0</v>
      </c>
      <c r="AF8" s="9">
        <v>0</v>
      </c>
      <c r="AG8" s="9"/>
      <c r="AH8">
        <f t="shared" si="0"/>
        <v>0</v>
      </c>
      <c r="AJ8">
        <v>24.317</v>
      </c>
      <c r="AK8" s="9">
        <v>9.5686999999999996E-4</v>
      </c>
      <c r="AL8" s="9">
        <v>0.94757000000000002</v>
      </c>
      <c r="AM8">
        <f t="shared" si="1"/>
        <v>2.4317000000000002</v>
      </c>
      <c r="AN8" s="9">
        <v>7.3824000000000003E-5</v>
      </c>
      <c r="AO8" s="9">
        <v>6.0718000000000001E-2</v>
      </c>
      <c r="AP8" s="9">
        <v>4.1270999999999999E-3</v>
      </c>
      <c r="AQ8" s="9">
        <v>3.3944000000000001</v>
      </c>
      <c r="AS8">
        <v>23.663900000000002</v>
      </c>
      <c r="AT8" s="9">
        <v>1.0061E-3</v>
      </c>
      <c r="AU8" s="9">
        <v>1.0063</v>
      </c>
      <c r="AV8">
        <f t="shared" si="2"/>
        <v>2.36639</v>
      </c>
      <c r="AW8" s="9">
        <v>1.0033E-4</v>
      </c>
      <c r="AX8" s="9">
        <v>8.4797999999999998E-2</v>
      </c>
      <c r="AY8" s="9">
        <v>5.4577999999999996E-3</v>
      </c>
      <c r="AZ8" s="9">
        <v>4.6128</v>
      </c>
    </row>
    <row r="9" spans="1:52" x14ac:dyDescent="0.3">
      <c r="A9" t="s">
        <v>11</v>
      </c>
      <c r="B9" s="4">
        <v>7.3697321984613502E-3</v>
      </c>
      <c r="C9" s="4"/>
      <c r="D9" s="5">
        <v>0.34724500000000003</v>
      </c>
      <c r="E9" s="5">
        <v>9.5155999999999992</v>
      </c>
      <c r="F9" s="5">
        <v>3.3492000000000002</v>
      </c>
      <c r="G9" s="35">
        <v>127.08</v>
      </c>
      <c r="H9" s="35">
        <v>365.98</v>
      </c>
      <c r="I9" s="5">
        <v>9.5155999999999992</v>
      </c>
      <c r="U9" t="s">
        <v>31</v>
      </c>
      <c r="V9">
        <v>10.130000000000001</v>
      </c>
      <c r="W9" t="s">
        <v>114</v>
      </c>
      <c r="Y9">
        <v>1.7124999999999999</v>
      </c>
      <c r="Z9">
        <v>5.2500000000000003E-3</v>
      </c>
      <c r="AB9" s="13">
        <v>9.2345000000000006</v>
      </c>
      <c r="AC9" s="14">
        <v>2.4499E-4</v>
      </c>
      <c r="AD9" s="9">
        <v>0.50585999999999998</v>
      </c>
      <c r="AE9" s="9">
        <v>0</v>
      </c>
      <c r="AF9" s="9">
        <v>0</v>
      </c>
      <c r="AG9" s="9"/>
      <c r="AH9">
        <f t="shared" si="0"/>
        <v>0</v>
      </c>
      <c r="AJ9">
        <v>27.8215</v>
      </c>
      <c r="AK9" s="9">
        <v>1.2657E-3</v>
      </c>
      <c r="AL9" s="9">
        <v>1.1696</v>
      </c>
      <c r="AM9">
        <f t="shared" si="1"/>
        <v>2.7821500000000001</v>
      </c>
      <c r="AN9" s="9">
        <v>8.3517999999999996E-5</v>
      </c>
      <c r="AO9" s="9">
        <v>6.0039000000000002E-2</v>
      </c>
      <c r="AP9" s="9">
        <v>5.3423999999999998E-3</v>
      </c>
      <c r="AQ9" s="9">
        <v>3.8405</v>
      </c>
      <c r="AS9">
        <v>27.5488</v>
      </c>
      <c r="AT9" s="9">
        <v>1.7653E-3</v>
      </c>
      <c r="AU9" s="9">
        <v>1.5575000000000001</v>
      </c>
      <c r="AV9">
        <f t="shared" si="2"/>
        <v>2.75488</v>
      </c>
      <c r="AW9" s="9">
        <v>1.7179000000000001E-4</v>
      </c>
      <c r="AX9" s="9">
        <v>0.12472</v>
      </c>
      <c r="AY9" s="9">
        <v>1.0874E-2</v>
      </c>
      <c r="AZ9" s="9">
        <v>7.8943000000000003</v>
      </c>
    </row>
    <row r="10" spans="1:52" x14ac:dyDescent="0.3">
      <c r="A10" s="1"/>
      <c r="B10" s="1"/>
      <c r="C10" s="1"/>
      <c r="D10" s="5">
        <v>0.39544499999999999</v>
      </c>
      <c r="E10" s="5">
        <v>9.1904000000000003</v>
      </c>
      <c r="F10" s="5">
        <v>3.4927000000000001</v>
      </c>
      <c r="G10" s="35">
        <v>149.85</v>
      </c>
      <c r="H10" s="35">
        <v>378.92790000000002</v>
      </c>
      <c r="I10" s="5">
        <v>9.1904000000000003</v>
      </c>
      <c r="U10" t="s">
        <v>32</v>
      </c>
      <c r="V10">
        <v>2.7850000000000001</v>
      </c>
      <c r="W10" t="s">
        <v>114</v>
      </c>
      <c r="Y10">
        <v>1.7375</v>
      </c>
      <c r="Z10">
        <v>5.2500000000000003E-3</v>
      </c>
      <c r="AB10" s="13">
        <v>9.6594999999999995</v>
      </c>
      <c r="AC10" s="14">
        <v>2.4499E-4</v>
      </c>
      <c r="AD10" s="9">
        <v>0.50585999999999998</v>
      </c>
      <c r="AE10" s="9">
        <v>0</v>
      </c>
      <c r="AF10" s="9">
        <v>0</v>
      </c>
      <c r="AG10" s="9"/>
      <c r="AH10">
        <f t="shared" si="0"/>
        <v>0</v>
      </c>
      <c r="AJ10">
        <v>32.3279</v>
      </c>
      <c r="AK10" s="9">
        <v>1.8404000000000001E-3</v>
      </c>
      <c r="AL10" s="9">
        <v>1.5250999999999999</v>
      </c>
      <c r="AM10">
        <f t="shared" si="1"/>
        <v>3.2327900000000001</v>
      </c>
      <c r="AN10" s="9">
        <v>1.0813E-4</v>
      </c>
      <c r="AO10" s="9">
        <v>6.6894999999999996E-2</v>
      </c>
      <c r="AP10" s="9">
        <v>8.0307E-3</v>
      </c>
      <c r="AQ10" s="9">
        <v>4.9683000000000002</v>
      </c>
      <c r="AS10">
        <v>31.835000000000001</v>
      </c>
      <c r="AT10" s="9">
        <v>2.6281E-3</v>
      </c>
      <c r="AU10" s="9">
        <v>2.0994999999999999</v>
      </c>
      <c r="AV10">
        <f t="shared" si="2"/>
        <v>3.1835</v>
      </c>
      <c r="AW10" s="9">
        <v>2.0775000000000001E-4</v>
      </c>
      <c r="AX10" s="9">
        <v>0.13052</v>
      </c>
      <c r="AY10" s="9">
        <v>1.5207E-2</v>
      </c>
      <c r="AZ10" s="9">
        <v>9.5535999999999994</v>
      </c>
    </row>
    <row r="11" spans="1:52" ht="16.5" x14ac:dyDescent="0.3">
      <c r="A11" t="s">
        <v>12</v>
      </c>
      <c r="B11" s="1">
        <v>2.7850000000000001</v>
      </c>
      <c r="C11" s="1"/>
      <c r="D11" s="5">
        <v>0.449297</v>
      </c>
      <c r="E11" s="5">
        <v>8.9145000000000003</v>
      </c>
      <c r="F11" s="5">
        <v>3.7191000000000001</v>
      </c>
      <c r="G11" s="35">
        <v>175.52</v>
      </c>
      <c r="H11" s="35">
        <v>390.65910000000002</v>
      </c>
      <c r="I11" s="5">
        <v>8.9145000000000003</v>
      </c>
      <c r="U11" t="s">
        <v>33</v>
      </c>
      <c r="V11">
        <v>28.19</v>
      </c>
      <c r="W11" t="s">
        <v>114</v>
      </c>
      <c r="Y11">
        <v>1.7625</v>
      </c>
      <c r="Z11">
        <v>5.2500000000000003E-3</v>
      </c>
      <c r="AB11" s="13">
        <v>10.104100000000001</v>
      </c>
      <c r="AC11" s="14">
        <v>2.4499E-4</v>
      </c>
      <c r="AD11" s="9">
        <v>0.50585999999999998</v>
      </c>
      <c r="AE11" s="9">
        <v>0</v>
      </c>
      <c r="AF11" s="9">
        <v>0</v>
      </c>
      <c r="AG11" s="9"/>
      <c r="AH11">
        <f t="shared" si="0"/>
        <v>0</v>
      </c>
      <c r="AJ11">
        <v>38.3658</v>
      </c>
      <c r="AK11" s="9">
        <v>2.8092E-3</v>
      </c>
      <c r="AL11" s="9">
        <v>2.0301</v>
      </c>
      <c r="AM11">
        <f t="shared" si="1"/>
        <v>3.8365800000000001</v>
      </c>
      <c r="AN11" s="9">
        <v>1.4328E-4</v>
      </c>
      <c r="AO11" s="9">
        <v>7.4691999999999995E-2</v>
      </c>
      <c r="AP11" s="9">
        <v>1.2625000000000001E-2</v>
      </c>
      <c r="AQ11" s="9">
        <v>6.5811999999999999</v>
      </c>
      <c r="AS11">
        <v>38.224600000000002</v>
      </c>
      <c r="AT11" s="9">
        <v>4.6483000000000002E-3</v>
      </c>
      <c r="AU11" s="9">
        <v>3.1564999999999999</v>
      </c>
      <c r="AV11">
        <f t="shared" si="2"/>
        <v>3.8224600000000004</v>
      </c>
      <c r="AW11" s="9">
        <v>2.342E-4</v>
      </c>
      <c r="AX11" s="9">
        <v>0.12254</v>
      </c>
      <c r="AY11" s="9">
        <v>2.0525000000000002E-2</v>
      </c>
      <c r="AZ11" s="9">
        <v>10.739000000000001</v>
      </c>
    </row>
    <row r="12" spans="1:52" ht="16.5" x14ac:dyDescent="0.3">
      <c r="A12" t="s">
        <v>13</v>
      </c>
      <c r="B12" s="7">
        <f>E43</f>
        <v>9.5155999999999992</v>
      </c>
      <c r="C12" s="7" t="s">
        <v>14</v>
      </c>
      <c r="D12" s="5">
        <v>0.497332</v>
      </c>
      <c r="E12" s="5">
        <v>8.5587</v>
      </c>
      <c r="F12" s="5">
        <v>3.9117999999999999</v>
      </c>
      <c r="G12" s="35">
        <v>202.36</v>
      </c>
      <c r="H12" s="35">
        <v>406.89960000000002</v>
      </c>
      <c r="I12" s="5">
        <v>8.5587</v>
      </c>
      <c r="U12" t="s">
        <v>34</v>
      </c>
      <c r="V12">
        <v>6.9260000000000002</v>
      </c>
      <c r="W12" t="s">
        <v>114</v>
      </c>
      <c r="Y12">
        <v>1.7875000000000001</v>
      </c>
      <c r="Z12">
        <v>5.2500000000000003E-3</v>
      </c>
      <c r="AB12" s="15">
        <v>10.5692</v>
      </c>
      <c r="AC12" s="16">
        <v>2.4499E-4</v>
      </c>
      <c r="AD12" s="9">
        <v>0.50585999999999998</v>
      </c>
      <c r="AE12" s="9">
        <v>0</v>
      </c>
      <c r="AF12" s="9">
        <v>0</v>
      </c>
      <c r="AG12" s="9"/>
      <c r="AH12">
        <f t="shared" si="0"/>
        <v>0</v>
      </c>
      <c r="AJ12">
        <v>47.428100000000001</v>
      </c>
      <c r="AK12" s="9">
        <v>4.8808000000000002E-3</v>
      </c>
      <c r="AL12" s="9">
        <v>2.9037000000000002</v>
      </c>
      <c r="AM12">
        <f t="shared" si="1"/>
        <v>4.7428100000000004</v>
      </c>
      <c r="AN12" s="9">
        <v>1.8231000000000001E-4</v>
      </c>
      <c r="AO12" s="9">
        <v>7.6880000000000004E-2</v>
      </c>
      <c r="AP12" s="9">
        <v>1.9813999999999998E-2</v>
      </c>
      <c r="AQ12" s="9">
        <v>8.3554999999999993</v>
      </c>
      <c r="AS12">
        <v>46.201999999999998</v>
      </c>
      <c r="AT12" s="9">
        <v>6.4200000000000004E-3</v>
      </c>
      <c r="AU12" s="9">
        <v>3.9235000000000002</v>
      </c>
      <c r="AV12">
        <f t="shared" si="2"/>
        <v>4.6201999999999996</v>
      </c>
      <c r="AW12" s="9">
        <v>2.4174999999999999E-4</v>
      </c>
      <c r="AX12" s="9">
        <v>0.10465000000000001</v>
      </c>
      <c r="AY12" s="9">
        <v>2.5665E-2</v>
      </c>
      <c r="AZ12" s="9">
        <v>11.11</v>
      </c>
    </row>
    <row r="13" spans="1:52" ht="16.5" x14ac:dyDescent="0.3">
      <c r="A13" t="s">
        <v>15</v>
      </c>
      <c r="B13" s="7">
        <f>E44</f>
        <v>0.63509501600860829</v>
      </c>
      <c r="C13" s="8">
        <f>B13/B12*100</f>
        <v>6.6742508723423466</v>
      </c>
      <c r="D13" s="5">
        <v>0.54649000000000003</v>
      </c>
      <c r="E13" s="5">
        <v>8.2146000000000008</v>
      </c>
      <c r="F13" s="5">
        <v>4.1616</v>
      </c>
      <c r="G13" s="35">
        <v>231.68</v>
      </c>
      <c r="H13" s="35">
        <v>423.93990000000002</v>
      </c>
      <c r="I13" s="5">
        <v>8.2146000000000008</v>
      </c>
      <c r="Y13">
        <v>1.8125</v>
      </c>
      <c r="Z13">
        <v>5.2500000000000003E-3</v>
      </c>
      <c r="AB13" s="15">
        <v>11.0557</v>
      </c>
      <c r="AC13" s="16">
        <v>2.4499E-4</v>
      </c>
      <c r="AD13" s="9">
        <v>0.50585999999999998</v>
      </c>
      <c r="AE13" s="9">
        <v>0</v>
      </c>
      <c r="AF13" s="9">
        <v>0</v>
      </c>
      <c r="AG13" s="9"/>
      <c r="AH13">
        <f t="shared" si="0"/>
        <v>0</v>
      </c>
      <c r="AJ13">
        <v>60.924500000000002</v>
      </c>
      <c r="AK13" s="9">
        <v>7.8680999999999994E-3</v>
      </c>
      <c r="AL13" s="9">
        <v>3.8843999999999999</v>
      </c>
      <c r="AM13">
        <f t="shared" si="1"/>
        <v>6.0924500000000004</v>
      </c>
      <c r="AN13" s="9">
        <v>1.9112999999999999E-4</v>
      </c>
      <c r="AO13" s="9">
        <v>6.2743999999999994E-2</v>
      </c>
      <c r="AP13" s="9">
        <v>2.6665000000000001E-2</v>
      </c>
      <c r="AQ13" s="9">
        <v>8.7535000000000007</v>
      </c>
      <c r="AS13">
        <v>60.221299999999999</v>
      </c>
      <c r="AT13" s="9">
        <v>1.1780000000000001E-2</v>
      </c>
      <c r="AU13" s="9">
        <v>5.7037000000000004</v>
      </c>
      <c r="AV13">
        <f t="shared" si="2"/>
        <v>6.0221299999999998</v>
      </c>
      <c r="AW13" s="9">
        <v>2.5882999999999999E-4</v>
      </c>
      <c r="AX13" s="9">
        <v>8.5958000000000007E-2</v>
      </c>
      <c r="AY13" s="9">
        <v>3.5533000000000002E-2</v>
      </c>
      <c r="AZ13" s="9">
        <v>11.801</v>
      </c>
    </row>
    <row r="14" spans="1:52" x14ac:dyDescent="0.3">
      <c r="A14" t="s">
        <v>16</v>
      </c>
      <c r="B14" s="7">
        <v>2.4935</v>
      </c>
      <c r="C14" s="7"/>
      <c r="D14" s="37">
        <v>0.59857099999999996</v>
      </c>
      <c r="E14" s="5">
        <v>7.7241</v>
      </c>
      <c r="F14" s="5">
        <v>4.4207999999999998</v>
      </c>
      <c r="G14" s="35">
        <v>269.87</v>
      </c>
      <c r="H14" s="35">
        <v>450.86110000000002</v>
      </c>
      <c r="I14" s="5">
        <v>7.7241</v>
      </c>
      <c r="U14" t="s">
        <v>35</v>
      </c>
      <c r="Y14">
        <v>1.8374999999999999</v>
      </c>
      <c r="Z14">
        <v>5.2500000000000003E-3</v>
      </c>
      <c r="AB14" s="15">
        <v>11.5646</v>
      </c>
      <c r="AC14" s="16">
        <v>2.4499E-4</v>
      </c>
      <c r="AD14" s="9">
        <v>0.50585999999999998</v>
      </c>
      <c r="AE14" s="9">
        <v>0</v>
      </c>
      <c r="AF14" s="9">
        <v>0</v>
      </c>
      <c r="AG14" s="9"/>
      <c r="AH14">
        <f t="shared" si="0"/>
        <v>0</v>
      </c>
      <c r="AJ14">
        <v>85.493899999999996</v>
      </c>
      <c r="AK14" s="9">
        <v>1.3355000000000001E-2</v>
      </c>
      <c r="AL14" s="9">
        <v>5.1679000000000004</v>
      </c>
      <c r="AM14">
        <f t="shared" si="1"/>
        <v>8.5493899999999989</v>
      </c>
      <c r="AN14" s="9">
        <v>1.6373000000000001E-4</v>
      </c>
      <c r="AO14" s="9">
        <v>3.8302999999999997E-2</v>
      </c>
      <c r="AP14" s="9">
        <v>3.1815000000000003E-2</v>
      </c>
      <c r="AQ14" s="9">
        <v>7.4427000000000003</v>
      </c>
      <c r="AS14">
        <v>84.833799999999997</v>
      </c>
      <c r="AT14" s="9">
        <v>1.8887000000000001E-2</v>
      </c>
      <c r="AU14" s="9">
        <v>7.3789999999999996</v>
      </c>
      <c r="AV14">
        <f t="shared" si="2"/>
        <v>8.4833800000000004</v>
      </c>
      <c r="AW14" s="9">
        <v>2.4920999999999998E-4</v>
      </c>
      <c r="AX14" s="9">
        <v>5.8753E-2</v>
      </c>
      <c r="AY14" s="9">
        <v>4.8217999999999997E-2</v>
      </c>
      <c r="AZ14" s="9">
        <v>11.368</v>
      </c>
    </row>
    <row r="15" spans="1:52" x14ac:dyDescent="0.3">
      <c r="A15" t="s">
        <v>17</v>
      </c>
      <c r="B15" s="7">
        <v>2.5541</v>
      </c>
      <c r="C15" s="7"/>
      <c r="D15" s="37">
        <v>0.645173</v>
      </c>
      <c r="E15" s="5">
        <v>7.2619999999999996</v>
      </c>
      <c r="F15" s="5">
        <v>4.7022000000000004</v>
      </c>
      <c r="G15" s="35">
        <v>309.39</v>
      </c>
      <c r="H15" s="35">
        <v>479.55239999999998</v>
      </c>
      <c r="I15" s="5">
        <v>7.2619999999999996</v>
      </c>
      <c r="Y15">
        <v>1.8625</v>
      </c>
      <c r="Z15">
        <v>0</v>
      </c>
      <c r="AB15" s="15">
        <v>12.0969</v>
      </c>
      <c r="AC15" s="16">
        <v>2.4499E-4</v>
      </c>
      <c r="AD15" s="9">
        <v>0.50585999999999998</v>
      </c>
      <c r="AE15" s="9">
        <v>0</v>
      </c>
      <c r="AF15" s="9">
        <v>0</v>
      </c>
      <c r="AG15" s="9"/>
      <c r="AH15">
        <f t="shared" si="0"/>
        <v>0</v>
      </c>
      <c r="AJ15">
        <v>144.53190000000001</v>
      </c>
      <c r="AK15" s="9">
        <v>2.3244000000000001E-2</v>
      </c>
      <c r="AL15" s="9">
        <v>6.5364000000000004</v>
      </c>
      <c r="AM15">
        <f t="shared" si="1"/>
        <v>14.453190000000001</v>
      </c>
      <c r="AN15" s="9">
        <v>1.1694E-4</v>
      </c>
      <c r="AO15" s="9">
        <v>1.6181999999999998E-2</v>
      </c>
      <c r="AP15" s="9">
        <v>3.7781000000000002E-2</v>
      </c>
      <c r="AQ15" s="9">
        <v>5.2279999999999998</v>
      </c>
      <c r="AS15">
        <v>158.23990000000001</v>
      </c>
      <c r="AT15" s="9">
        <v>3.4061000000000001E-2</v>
      </c>
      <c r="AU15" s="9">
        <v>9.2969000000000008</v>
      </c>
      <c r="AV15">
        <f t="shared" si="2"/>
        <v>15.82399</v>
      </c>
      <c r="AW15" s="9">
        <v>1.2828000000000001E-4</v>
      </c>
      <c r="AX15" s="9">
        <v>1.6213000000000002E-2</v>
      </c>
      <c r="AY15" s="9">
        <v>4.4474E-2</v>
      </c>
      <c r="AZ15" s="9">
        <v>5.6211000000000002</v>
      </c>
    </row>
    <row r="16" spans="1:52" x14ac:dyDescent="0.3">
      <c r="A16" s="1"/>
      <c r="B16" s="1"/>
      <c r="C16" s="1"/>
      <c r="D16" s="37">
        <v>0.69689400000000001</v>
      </c>
      <c r="E16" s="5">
        <v>6.7599</v>
      </c>
      <c r="F16" s="5">
        <v>5.1238999999999999</v>
      </c>
      <c r="G16" s="35">
        <v>359.02</v>
      </c>
      <c r="H16" s="35">
        <v>515.17639999999994</v>
      </c>
      <c r="I16" s="5">
        <v>6.7599</v>
      </c>
      <c r="U16" t="s">
        <v>36</v>
      </c>
      <c r="V16" s="12">
        <v>5.4760000000000003E-2</v>
      </c>
      <c r="W16" t="s">
        <v>37</v>
      </c>
      <c r="X16" s="5">
        <f>MEDIAN(V16,V17)</f>
        <v>5.5710000000000003E-2</v>
      </c>
      <c r="Y16">
        <v>1.8875</v>
      </c>
      <c r="Z16">
        <v>0</v>
      </c>
      <c r="AB16" s="15">
        <v>12.653700000000001</v>
      </c>
      <c r="AC16" s="16">
        <v>2.4499E-4</v>
      </c>
      <c r="AD16" s="9">
        <v>0.50585999999999998</v>
      </c>
      <c r="AE16" s="9">
        <v>0</v>
      </c>
      <c r="AF16" s="9">
        <v>0</v>
      </c>
      <c r="AG16" s="9"/>
      <c r="AH16">
        <f t="shared" si="0"/>
        <v>0</v>
      </c>
      <c r="AJ16">
        <v>1370.1379999999999</v>
      </c>
      <c r="AK16" s="9">
        <v>5.4759000000000002E-2</v>
      </c>
      <c r="AL16" s="9">
        <v>6.9964000000000004</v>
      </c>
      <c r="AM16">
        <f t="shared" si="1"/>
        <v>137.0138</v>
      </c>
      <c r="AN16" s="9">
        <v>1.3315999999999999E-5</v>
      </c>
      <c r="AO16" s="9">
        <v>1.9437999999999999E-4</v>
      </c>
      <c r="AP16" s="9">
        <v>2.7748999999999999E-2</v>
      </c>
      <c r="AQ16" s="9">
        <v>0.40505999999999998</v>
      </c>
      <c r="AS16">
        <v>659.00080000000003</v>
      </c>
      <c r="AT16" s="9">
        <v>5.6662999999999998E-2</v>
      </c>
      <c r="AU16" s="9">
        <v>9.9827999999999992</v>
      </c>
      <c r="AV16">
        <f t="shared" si="2"/>
        <v>65.900080000000003</v>
      </c>
      <c r="AW16" s="9">
        <v>2.5590000000000001E-5</v>
      </c>
      <c r="AX16" s="9">
        <v>7.7662E-4</v>
      </c>
      <c r="AY16" s="9">
        <v>3.2086000000000003E-2</v>
      </c>
      <c r="AZ16" s="9">
        <v>0.97377999999999998</v>
      </c>
    </row>
    <row r="17" spans="1:52" ht="16.5" x14ac:dyDescent="0.3">
      <c r="A17" t="s">
        <v>18</v>
      </c>
      <c r="B17" s="5">
        <f>E7</f>
        <v>9.7731999999999992</v>
      </c>
      <c r="C17" s="5"/>
      <c r="D17" s="37">
        <v>0.74520900000000001</v>
      </c>
      <c r="E17" s="5">
        <v>6.3364000000000003</v>
      </c>
      <c r="F17" s="5">
        <v>5.7137000000000002</v>
      </c>
      <c r="G17" s="35">
        <v>409.57</v>
      </c>
      <c r="H17" s="35">
        <v>549.60109999999997</v>
      </c>
      <c r="I17" s="5">
        <v>6.3364000000000003</v>
      </c>
      <c r="U17" t="s">
        <v>38</v>
      </c>
      <c r="V17" s="12">
        <v>5.6660000000000002E-2</v>
      </c>
      <c r="W17" t="s">
        <v>37</v>
      </c>
      <c r="Y17">
        <v>1.9125000000000001</v>
      </c>
      <c r="Z17">
        <v>0</v>
      </c>
      <c r="AB17" s="15">
        <v>13.2361</v>
      </c>
      <c r="AC17" s="16">
        <v>2.4499E-4</v>
      </c>
      <c r="AD17" s="9">
        <v>0.50585999999999998</v>
      </c>
      <c r="AE17" s="9">
        <v>0</v>
      </c>
      <c r="AF17" s="9">
        <v>0</v>
      </c>
      <c r="AG17" s="9"/>
      <c r="AH17">
        <f t="shared" si="0"/>
        <v>0</v>
      </c>
      <c r="AS17">
        <v>1827.0369000000001</v>
      </c>
      <c r="AT17" s="9">
        <v>5.6662999999999998E-2</v>
      </c>
      <c r="AU17" s="9">
        <v>9.9827999999999992</v>
      </c>
      <c r="AV17">
        <f t="shared" si="2"/>
        <v>182.70368999999999</v>
      </c>
      <c r="AW17" s="9">
        <v>0</v>
      </c>
      <c r="AX17" s="9">
        <v>0</v>
      </c>
      <c r="AY17" s="9">
        <v>0</v>
      </c>
      <c r="AZ17" s="9">
        <v>0</v>
      </c>
    </row>
    <row r="18" spans="1:52" x14ac:dyDescent="0.3">
      <c r="A18" s="1"/>
      <c r="B18" s="1"/>
      <c r="C18" s="1"/>
      <c r="D18" s="5">
        <v>0.800041</v>
      </c>
      <c r="E18" s="5">
        <v>5.9416000000000002</v>
      </c>
      <c r="F18" s="5">
        <v>6.8268000000000004</v>
      </c>
      <c r="G18" s="35">
        <v>468.92</v>
      </c>
      <c r="H18" s="35">
        <v>586.12369999999999</v>
      </c>
      <c r="I18" s="5">
        <v>5.9416000000000002</v>
      </c>
      <c r="U18" t="s">
        <v>39</v>
      </c>
      <c r="V18">
        <v>5.321E-2</v>
      </c>
      <c r="W18" t="s">
        <v>37</v>
      </c>
      <c r="Y18">
        <v>1.9375</v>
      </c>
      <c r="Z18">
        <v>0</v>
      </c>
      <c r="AB18" s="15">
        <v>13.8453</v>
      </c>
      <c r="AC18" s="16">
        <v>2.7604000000000002E-4</v>
      </c>
      <c r="AD18" s="9">
        <v>0.52827999999999997</v>
      </c>
      <c r="AE18" s="9">
        <v>5.0967999999999997E-5</v>
      </c>
      <c r="AF18" s="9">
        <v>3.6811999999999998E-2</v>
      </c>
      <c r="AG18" s="9"/>
      <c r="AH18">
        <f t="shared" si="0"/>
        <v>5.0968</v>
      </c>
      <c r="AL18" t="s">
        <v>87</v>
      </c>
      <c r="AN18" t="s">
        <v>88</v>
      </c>
      <c r="AO18" t="s">
        <v>89</v>
      </c>
    </row>
    <row r="19" spans="1:52" x14ac:dyDescent="0.3">
      <c r="A19" s="1"/>
      <c r="C19" s="1"/>
      <c r="D19" s="5">
        <v>0.84652799999999995</v>
      </c>
      <c r="E19" s="5">
        <v>5.5884</v>
      </c>
      <c r="F19" s="5">
        <v>8.3658999999999999</v>
      </c>
      <c r="G19" s="35">
        <v>527.53</v>
      </c>
      <c r="H19" s="35">
        <v>623.17169999999999</v>
      </c>
      <c r="I19" s="5">
        <v>5.5884</v>
      </c>
      <c r="U19" t="s">
        <v>40</v>
      </c>
      <c r="V19">
        <v>5.5289999999999999E-2</v>
      </c>
      <c r="W19" t="s">
        <v>37</v>
      </c>
      <c r="Y19">
        <v>1.9624999999999999</v>
      </c>
      <c r="Z19">
        <v>0</v>
      </c>
      <c r="AB19" s="15">
        <v>14.4826</v>
      </c>
      <c r="AC19" s="16">
        <v>3.6412E-4</v>
      </c>
      <c r="AD19" s="9">
        <v>0.58909999999999996</v>
      </c>
      <c r="AE19" s="9">
        <v>1.3820999999999999E-4</v>
      </c>
      <c r="AF19" s="9">
        <v>9.5433000000000004E-2</v>
      </c>
      <c r="AG19" s="9"/>
      <c r="AH19">
        <f t="shared" si="0"/>
        <v>13.821</v>
      </c>
      <c r="AU19" t="s">
        <v>87</v>
      </c>
      <c r="AW19" t="s">
        <v>96</v>
      </c>
      <c r="AX19" t="s">
        <v>89</v>
      </c>
    </row>
    <row r="20" spans="1:52" ht="16.5" x14ac:dyDescent="0.3">
      <c r="A20" s="1" t="s">
        <v>142</v>
      </c>
      <c r="B20">
        <v>0.30681999999999998</v>
      </c>
      <c r="C20" s="1"/>
      <c r="D20" s="5">
        <v>0.89840799999999998</v>
      </c>
      <c r="E20" s="5">
        <v>4.9587000000000003</v>
      </c>
      <c r="F20" s="5">
        <v>11.2141</v>
      </c>
      <c r="G20" s="35">
        <v>630.96</v>
      </c>
      <c r="H20" s="35">
        <v>702.30629999999996</v>
      </c>
      <c r="I20" s="5">
        <v>4.9587000000000003</v>
      </c>
      <c r="U20" t="s">
        <v>41</v>
      </c>
      <c r="V20">
        <v>1.0019999999999999E-2</v>
      </c>
      <c r="W20" t="s">
        <v>37</v>
      </c>
      <c r="Y20">
        <v>1.9875</v>
      </c>
      <c r="Z20">
        <v>0</v>
      </c>
      <c r="AB20" s="15">
        <v>15.1492</v>
      </c>
      <c r="AC20" s="16">
        <v>4.8626000000000002E-4</v>
      </c>
      <c r="AD20" s="9">
        <v>0.66973000000000005</v>
      </c>
      <c r="AE20" s="9">
        <v>1.8322999999999999E-4</v>
      </c>
      <c r="AF20" s="9">
        <v>0.12095</v>
      </c>
      <c r="AG20" s="9"/>
      <c r="AH20">
        <f t="shared" si="0"/>
        <v>18.323</v>
      </c>
      <c r="AL20" t="s">
        <v>90</v>
      </c>
      <c r="AN20" t="s">
        <v>91</v>
      </c>
      <c r="AO20" t="s">
        <v>132</v>
      </c>
    </row>
    <row r="21" spans="1:52" ht="16.5" x14ac:dyDescent="0.3">
      <c r="A21" s="1" t="s">
        <v>143</v>
      </c>
      <c r="B21" s="5">
        <f>B7/B20</f>
        <v>3.1399517632488108</v>
      </c>
      <c r="C21" s="1"/>
      <c r="D21" s="5">
        <v>0.94582299999999997</v>
      </c>
      <c r="E21" s="5">
        <v>3.9056999999999999</v>
      </c>
      <c r="F21" s="5">
        <v>16.562899999999999</v>
      </c>
      <c r="G21" s="35">
        <v>843.35</v>
      </c>
      <c r="H21" s="35">
        <v>891.65830000000005</v>
      </c>
      <c r="I21" s="5">
        <v>3.9056999999999999</v>
      </c>
      <c r="U21" t="s">
        <v>42</v>
      </c>
      <c r="V21">
        <v>4.1770000000000002E-3</v>
      </c>
      <c r="W21" t="s">
        <v>37</v>
      </c>
      <c r="Y21">
        <v>2.0125000000000002</v>
      </c>
      <c r="Z21">
        <v>0</v>
      </c>
      <c r="AB21" s="15">
        <v>15.846500000000001</v>
      </c>
      <c r="AC21" s="16">
        <v>6.2693000000000004E-4</v>
      </c>
      <c r="AD21" s="9">
        <v>0.75849999999999995</v>
      </c>
      <c r="AE21" s="9">
        <v>2.0175E-4</v>
      </c>
      <c r="AF21" s="9">
        <v>0.12731000000000001</v>
      </c>
      <c r="AG21" s="9"/>
      <c r="AH21">
        <f t="shared" si="0"/>
        <v>20.175000000000001</v>
      </c>
      <c r="AL21" t="s">
        <v>92</v>
      </c>
      <c r="AN21" t="s">
        <v>93</v>
      </c>
      <c r="AO21" t="s">
        <v>133</v>
      </c>
      <c r="AU21" t="s">
        <v>90</v>
      </c>
      <c r="AW21" t="s">
        <v>91</v>
      </c>
      <c r="AX21" t="s">
        <v>135</v>
      </c>
    </row>
    <row r="22" spans="1:52" x14ac:dyDescent="0.3">
      <c r="A22" s="1"/>
      <c r="B22" s="1"/>
      <c r="C22" s="1"/>
      <c r="D22" s="36">
        <v>0.99624100000000004</v>
      </c>
      <c r="E22" s="5">
        <v>0.5968</v>
      </c>
      <c r="F22" s="5">
        <v>36.478700000000003</v>
      </c>
      <c r="G22" s="35">
        <v>5813</v>
      </c>
      <c r="H22" s="35">
        <v>5834.9700999999995</v>
      </c>
      <c r="I22" s="5">
        <v>0.5968</v>
      </c>
      <c r="U22" t="s">
        <v>43</v>
      </c>
      <c r="V22">
        <v>3.4150000000000001E-3</v>
      </c>
      <c r="W22" t="s">
        <v>37</v>
      </c>
      <c r="Y22">
        <v>2.0375000000000001</v>
      </c>
      <c r="Z22">
        <v>0</v>
      </c>
      <c r="AB22" s="15">
        <v>16.575800000000001</v>
      </c>
      <c r="AC22" s="16">
        <v>7.6071000000000005E-4</v>
      </c>
      <c r="AD22" s="9">
        <v>0.83921000000000001</v>
      </c>
      <c r="AE22" s="9">
        <v>1.8342E-4</v>
      </c>
      <c r="AF22" s="9">
        <v>0.11065</v>
      </c>
      <c r="AG22" s="9"/>
      <c r="AH22">
        <f t="shared" si="0"/>
        <v>18.341999999999999</v>
      </c>
      <c r="AL22" t="s">
        <v>94</v>
      </c>
      <c r="AN22" t="s">
        <v>95</v>
      </c>
      <c r="AO22" t="s">
        <v>134</v>
      </c>
      <c r="AU22" t="s">
        <v>92</v>
      </c>
      <c r="AW22" t="s">
        <v>93</v>
      </c>
      <c r="AX22" t="s">
        <v>136</v>
      </c>
    </row>
    <row r="23" spans="1:52" x14ac:dyDescent="0.3">
      <c r="A23" s="1"/>
      <c r="B23" s="1"/>
      <c r="C23" s="1"/>
      <c r="D23" s="36">
        <v>0.99121499999999996</v>
      </c>
      <c r="E23" s="5">
        <v>1.4009</v>
      </c>
      <c r="F23" s="5">
        <v>36.638100000000001</v>
      </c>
      <c r="G23" s="35">
        <v>2464</v>
      </c>
      <c r="H23" s="35">
        <v>2485.8525</v>
      </c>
      <c r="I23" s="5">
        <v>1.4009</v>
      </c>
      <c r="U23" t="s">
        <v>44</v>
      </c>
      <c r="V23">
        <v>3.9120000000000002E-2</v>
      </c>
      <c r="W23" t="s">
        <v>37</v>
      </c>
      <c r="Y23">
        <v>2.0625</v>
      </c>
      <c r="Z23">
        <v>0</v>
      </c>
      <c r="AB23" s="15">
        <v>17.338799999999999</v>
      </c>
      <c r="AC23" s="16">
        <v>8.5130999999999998E-4</v>
      </c>
      <c r="AD23" s="9">
        <v>0.89146000000000003</v>
      </c>
      <c r="AE23" s="9">
        <v>1.1875E-4</v>
      </c>
      <c r="AF23" s="9">
        <v>6.8487000000000006E-2</v>
      </c>
      <c r="AG23" s="9"/>
      <c r="AH23">
        <f t="shared" si="0"/>
        <v>11.875</v>
      </c>
      <c r="AU23" t="s">
        <v>94</v>
      </c>
      <c r="AW23" t="s">
        <v>95</v>
      </c>
      <c r="AX23" t="s">
        <v>137</v>
      </c>
    </row>
    <row r="24" spans="1:52" x14ac:dyDescent="0.3">
      <c r="A24" s="1"/>
      <c r="B24" s="1"/>
      <c r="C24" s="1"/>
      <c r="D24" s="5">
        <v>0.95372199999999996</v>
      </c>
      <c r="E24" s="5">
        <v>4.5780000000000003</v>
      </c>
      <c r="F24" s="5">
        <v>22.727900000000002</v>
      </c>
      <c r="G24" s="35">
        <v>725.5</v>
      </c>
      <c r="H24" s="35">
        <v>760.70519999999999</v>
      </c>
      <c r="I24" s="5">
        <v>4.5780000000000003</v>
      </c>
      <c r="Y24">
        <v>2.0874999999999999</v>
      </c>
      <c r="Z24">
        <v>0</v>
      </c>
      <c r="AB24" s="15">
        <v>18.136900000000001</v>
      </c>
      <c r="AC24" s="16">
        <v>8.8968000000000001E-4</v>
      </c>
      <c r="AD24" s="9">
        <v>0.91261999999999999</v>
      </c>
      <c r="AE24" s="9">
        <v>4.8081000000000003E-5</v>
      </c>
      <c r="AF24" s="9">
        <v>2.6509999999999999E-2</v>
      </c>
      <c r="AG24" s="9"/>
      <c r="AH24">
        <f t="shared" si="0"/>
        <v>4.8081000000000005</v>
      </c>
    </row>
    <row r="25" spans="1:52" x14ac:dyDescent="0.3">
      <c r="A25" s="1"/>
      <c r="B25" s="1"/>
      <c r="C25" s="1"/>
      <c r="D25" s="5">
        <v>0.89502999999999999</v>
      </c>
      <c r="E25" s="5">
        <v>6.5519999999999996</v>
      </c>
      <c r="F25" s="5">
        <v>14.3405</v>
      </c>
      <c r="G25" s="35">
        <v>475.73</v>
      </c>
      <c r="H25" s="35">
        <v>531.52269999999999</v>
      </c>
      <c r="I25" s="5">
        <v>6.5519999999999996</v>
      </c>
      <c r="U25" t="s">
        <v>45</v>
      </c>
      <c r="Y25">
        <v>2.1124999999999998</v>
      </c>
      <c r="Z25">
        <v>0</v>
      </c>
      <c r="AB25" s="17">
        <v>18.971699999999998</v>
      </c>
      <c r="AC25" s="18">
        <v>8.8968000000000001E-4</v>
      </c>
      <c r="AD25" s="9">
        <v>0.91261999999999999</v>
      </c>
      <c r="AE25" s="9">
        <v>0</v>
      </c>
      <c r="AF25" s="9">
        <v>0</v>
      </c>
      <c r="AG25" s="9"/>
      <c r="AH25">
        <f t="shared" si="0"/>
        <v>0</v>
      </c>
    </row>
    <row r="26" spans="1:52" x14ac:dyDescent="0.3">
      <c r="A26" s="1"/>
      <c r="B26" s="1"/>
      <c r="C26" s="1"/>
      <c r="D26" s="5">
        <v>0.85065400000000002</v>
      </c>
      <c r="E26" s="5">
        <v>6.9451000000000001</v>
      </c>
      <c r="F26" s="5">
        <v>10.684200000000001</v>
      </c>
      <c r="G26" s="35">
        <v>426.55</v>
      </c>
      <c r="H26" s="35">
        <v>501.43340000000001</v>
      </c>
      <c r="I26" s="5">
        <v>6.9451000000000001</v>
      </c>
      <c r="Y26">
        <v>2.1375000000000002</v>
      </c>
      <c r="Z26">
        <v>0</v>
      </c>
      <c r="AB26" s="17">
        <v>19.844899999999999</v>
      </c>
      <c r="AC26" s="18">
        <v>8.8968000000000001E-4</v>
      </c>
      <c r="AD26" s="9">
        <v>0.91261999999999999</v>
      </c>
      <c r="AE26" s="9">
        <v>0</v>
      </c>
      <c r="AF26" s="9">
        <v>0</v>
      </c>
      <c r="AG26" s="9"/>
      <c r="AH26">
        <f t="shared" si="0"/>
        <v>0</v>
      </c>
    </row>
    <row r="27" spans="1:52" x14ac:dyDescent="0.3">
      <c r="A27" s="1"/>
      <c r="B27" s="1"/>
      <c r="C27" s="1"/>
      <c r="D27" s="5">
        <v>0.78683599999999998</v>
      </c>
      <c r="E27" s="5">
        <v>7.3249000000000004</v>
      </c>
      <c r="F27" s="5">
        <v>7.8948</v>
      </c>
      <c r="G27" s="35">
        <v>374.09</v>
      </c>
      <c r="H27" s="35">
        <v>475.43700000000001</v>
      </c>
      <c r="I27" s="5">
        <v>7.3249000000000004</v>
      </c>
      <c r="U27" t="s">
        <v>46</v>
      </c>
      <c r="V27">
        <v>60.92</v>
      </c>
      <c r="W27" t="s">
        <v>115</v>
      </c>
      <c r="Y27">
        <v>2.1625000000000001</v>
      </c>
      <c r="Z27">
        <v>0</v>
      </c>
      <c r="AB27" s="17">
        <v>20.758299999999998</v>
      </c>
      <c r="AC27" s="18">
        <v>8.8968000000000001E-4</v>
      </c>
      <c r="AD27" s="9">
        <v>0.91261999999999999</v>
      </c>
      <c r="AE27" s="9">
        <v>0</v>
      </c>
      <c r="AF27" s="9">
        <v>0</v>
      </c>
      <c r="AG27" s="9"/>
      <c r="AH27">
        <f t="shared" si="0"/>
        <v>0</v>
      </c>
    </row>
    <row r="28" spans="1:52" x14ac:dyDescent="0.3">
      <c r="A28" s="1"/>
      <c r="B28" s="1"/>
      <c r="C28" s="1"/>
      <c r="D28" s="38">
        <v>0.74992599999999998</v>
      </c>
      <c r="E28" s="5">
        <v>7.5391000000000004</v>
      </c>
      <c r="F28" s="5">
        <v>6.9264000000000001</v>
      </c>
      <c r="G28" s="35">
        <v>346.41</v>
      </c>
      <c r="H28" s="35">
        <v>461.93020000000001</v>
      </c>
      <c r="I28" s="5">
        <v>7.5391000000000004</v>
      </c>
      <c r="U28" t="s">
        <v>47</v>
      </c>
      <c r="V28">
        <v>60.22</v>
      </c>
      <c r="W28" t="s">
        <v>115</v>
      </c>
      <c r="Y28">
        <v>2.1875</v>
      </c>
      <c r="Z28">
        <v>0</v>
      </c>
      <c r="AB28" s="17">
        <v>21.713799999999999</v>
      </c>
      <c r="AC28" s="18">
        <v>9.257E-4</v>
      </c>
      <c r="AD28" s="9">
        <v>0.92920000000000003</v>
      </c>
      <c r="AE28" s="9">
        <v>3.7694999999999997E-5</v>
      </c>
      <c r="AF28" s="9">
        <v>1.736E-2</v>
      </c>
      <c r="AG28" s="9"/>
      <c r="AH28">
        <f t="shared" si="0"/>
        <v>3.7694999999999999</v>
      </c>
    </row>
    <row r="29" spans="1:52" x14ac:dyDescent="0.3">
      <c r="A29" s="1"/>
      <c r="B29" s="1"/>
      <c r="C29" s="1"/>
      <c r="D29" s="38">
        <v>0.68761300000000003</v>
      </c>
      <c r="E29" s="5">
        <v>7.8297999999999996</v>
      </c>
      <c r="F29" s="5">
        <v>5.7586000000000004</v>
      </c>
      <c r="G29" s="35">
        <v>305.83</v>
      </c>
      <c r="H29" s="35">
        <v>444.77659999999997</v>
      </c>
      <c r="I29" s="5">
        <v>7.8297999999999996</v>
      </c>
      <c r="U29" t="s">
        <v>48</v>
      </c>
      <c r="V29">
        <v>60.92</v>
      </c>
      <c r="W29" t="s">
        <v>115</v>
      </c>
      <c r="Y29">
        <v>2.2124999999999999</v>
      </c>
      <c r="Z29">
        <v>0</v>
      </c>
      <c r="AB29" s="17">
        <v>22.713200000000001</v>
      </c>
      <c r="AC29" s="18">
        <v>1.0709999999999999E-3</v>
      </c>
      <c r="AD29" s="9">
        <v>0.99316000000000004</v>
      </c>
      <c r="AE29" s="9">
        <v>1.4535000000000001E-4</v>
      </c>
      <c r="AF29" s="9">
        <v>6.3994999999999996E-2</v>
      </c>
      <c r="AG29" s="9"/>
      <c r="AH29">
        <f t="shared" si="0"/>
        <v>14.535</v>
      </c>
    </row>
    <row r="30" spans="1:52" x14ac:dyDescent="0.3">
      <c r="A30" s="1"/>
      <c r="B30" s="1"/>
      <c r="C30" s="1"/>
      <c r="D30" s="38">
        <v>0.64615900000000004</v>
      </c>
      <c r="E30" s="5">
        <v>8.0167000000000002</v>
      </c>
      <c r="F30" s="5">
        <v>5.2053000000000003</v>
      </c>
      <c r="G30" s="35">
        <v>280.7</v>
      </c>
      <c r="H30" s="35">
        <v>434.4074</v>
      </c>
      <c r="I30" s="5">
        <v>8.0167000000000002</v>
      </c>
      <c r="U30" t="s">
        <v>49</v>
      </c>
      <c r="V30">
        <v>60.22</v>
      </c>
      <c r="W30" t="s">
        <v>115</v>
      </c>
      <c r="Y30">
        <v>2.2374999999999998</v>
      </c>
      <c r="Z30">
        <v>0</v>
      </c>
      <c r="AB30" s="17">
        <v>23.758600000000001</v>
      </c>
      <c r="AC30" s="18">
        <v>1.3395E-3</v>
      </c>
      <c r="AD30" s="9">
        <v>1.1062000000000001</v>
      </c>
      <c r="AE30" s="9">
        <v>2.5687000000000003E-4</v>
      </c>
      <c r="AF30" s="9">
        <v>0.10811999999999999</v>
      </c>
      <c r="AG30" s="9"/>
      <c r="AH30">
        <f t="shared" si="0"/>
        <v>25.687000000000001</v>
      </c>
    </row>
    <row r="31" spans="1:52" x14ac:dyDescent="0.3">
      <c r="A31" s="1"/>
      <c r="B31" s="1"/>
      <c r="C31" s="1"/>
      <c r="D31" s="38">
        <v>0.58946200000000004</v>
      </c>
      <c r="E31" s="5">
        <v>8.2881</v>
      </c>
      <c r="F31" s="5">
        <v>4.6383000000000001</v>
      </c>
      <c r="G31" s="35">
        <v>247.68</v>
      </c>
      <c r="H31" s="35">
        <v>420.18389999999999</v>
      </c>
      <c r="I31" s="5">
        <v>8.2881</v>
      </c>
      <c r="U31" t="s">
        <v>50</v>
      </c>
      <c r="V31">
        <v>28.06</v>
      </c>
      <c r="W31" t="s">
        <v>115</v>
      </c>
      <c r="Y31">
        <v>2.2625000000000002</v>
      </c>
      <c r="Z31">
        <v>0</v>
      </c>
      <c r="AB31" s="19">
        <v>24.8522</v>
      </c>
      <c r="AC31" s="20">
        <v>1.6638E-3</v>
      </c>
      <c r="AD31" s="9">
        <v>1.2366999999999999</v>
      </c>
      <c r="AE31" s="9">
        <v>2.9657000000000002E-4</v>
      </c>
      <c r="AF31" s="9">
        <v>0.11933000000000001</v>
      </c>
      <c r="AG31" s="9"/>
      <c r="AH31">
        <f t="shared" si="0"/>
        <v>29.657</v>
      </c>
    </row>
    <row r="32" spans="1:52" x14ac:dyDescent="0.3">
      <c r="A32" s="1"/>
      <c r="B32" s="1"/>
      <c r="C32" s="1"/>
      <c r="D32" s="38">
        <v>0.53441499999999997</v>
      </c>
      <c r="E32" s="5">
        <v>8.6259999999999994</v>
      </c>
      <c r="F32" s="5">
        <v>4.2567000000000004</v>
      </c>
      <c r="G32" s="35">
        <v>215.75</v>
      </c>
      <c r="H32" s="35">
        <v>403.72149999999999</v>
      </c>
      <c r="I32" s="5">
        <v>8.6259999999999994</v>
      </c>
      <c r="U32" t="s">
        <v>51</v>
      </c>
      <c r="V32">
        <v>13</v>
      </c>
      <c r="W32" t="s">
        <v>115</v>
      </c>
      <c r="Y32">
        <v>2.2875000000000001</v>
      </c>
      <c r="Z32">
        <v>0</v>
      </c>
      <c r="AB32" s="19">
        <v>25.996099999999998</v>
      </c>
      <c r="AC32" s="20">
        <v>2.0333E-3</v>
      </c>
      <c r="AD32" s="9">
        <v>1.3788</v>
      </c>
      <c r="AE32" s="9">
        <v>3.2297000000000001E-4</v>
      </c>
      <c r="AF32" s="9">
        <v>0.12424</v>
      </c>
      <c r="AG32" s="9"/>
      <c r="AH32">
        <f t="shared" si="0"/>
        <v>32.297000000000004</v>
      </c>
    </row>
    <row r="33" spans="1:34" x14ac:dyDescent="0.3">
      <c r="A33" s="1"/>
      <c r="B33" s="1"/>
      <c r="C33" s="1"/>
      <c r="D33" s="38">
        <v>0.49337199999999998</v>
      </c>
      <c r="E33" s="5">
        <v>8.8856999999999999</v>
      </c>
      <c r="F33" s="5">
        <v>4.0296000000000003</v>
      </c>
      <c r="G33" s="35">
        <v>193.36</v>
      </c>
      <c r="H33" s="35">
        <v>391.92329999999998</v>
      </c>
      <c r="I33" s="5">
        <v>8.8856999999999999</v>
      </c>
      <c r="U33" t="s">
        <v>52</v>
      </c>
      <c r="V33">
        <v>1.8380000000000001</v>
      </c>
      <c r="W33" t="s">
        <v>115</v>
      </c>
      <c r="Y33">
        <v>2.3125</v>
      </c>
      <c r="Z33">
        <v>0</v>
      </c>
      <c r="AB33" s="19">
        <v>27.192599999999999</v>
      </c>
      <c r="AC33" s="20">
        <v>2.4577000000000002E-3</v>
      </c>
      <c r="AD33" s="9">
        <v>1.5348999999999999</v>
      </c>
      <c r="AE33" s="9">
        <v>3.5469000000000001E-4</v>
      </c>
      <c r="AF33" s="9">
        <v>0.13044</v>
      </c>
      <c r="AG33" s="9"/>
      <c r="AH33">
        <f t="shared" si="0"/>
        <v>35.469000000000001</v>
      </c>
    </row>
    <row r="34" spans="1:34" x14ac:dyDescent="0.3">
      <c r="A34" s="1"/>
      <c r="B34" s="1"/>
      <c r="C34" s="1"/>
      <c r="D34" s="38">
        <v>0.433975</v>
      </c>
      <c r="E34" s="5">
        <v>9.0030999999999999</v>
      </c>
      <c r="F34" s="5">
        <v>3.6543999999999999</v>
      </c>
      <c r="G34" s="35">
        <v>167.87</v>
      </c>
      <c r="H34" s="35">
        <v>386.81319999999999</v>
      </c>
      <c r="I34" s="5">
        <v>9.0030999999999999</v>
      </c>
      <c r="U34" t="s">
        <v>53</v>
      </c>
      <c r="V34">
        <v>2.2610000000000001</v>
      </c>
      <c r="W34" t="s">
        <v>115</v>
      </c>
      <c r="Y34">
        <v>2.3374999999999999</v>
      </c>
      <c r="Z34">
        <v>0</v>
      </c>
      <c r="AB34" s="19">
        <v>28.444299999999998</v>
      </c>
      <c r="AC34" s="20">
        <v>2.9015999999999998E-3</v>
      </c>
      <c r="AD34" s="9">
        <v>1.6909000000000001</v>
      </c>
      <c r="AE34" s="9">
        <v>3.5466000000000002E-4</v>
      </c>
      <c r="AF34" s="9">
        <v>0.12468</v>
      </c>
      <c r="AG34" s="9"/>
      <c r="AH34">
        <f t="shared" si="0"/>
        <v>35.466000000000001</v>
      </c>
    </row>
    <row r="35" spans="1:34" x14ac:dyDescent="0.3">
      <c r="A35" s="1"/>
      <c r="B35" s="1"/>
      <c r="C35" s="1"/>
      <c r="D35" s="5">
        <v>0.392349</v>
      </c>
      <c r="E35" s="5">
        <v>9.1088000000000005</v>
      </c>
      <c r="F35" s="5">
        <v>3.444</v>
      </c>
      <c r="G35" s="35">
        <v>150.01</v>
      </c>
      <c r="H35" s="35">
        <v>382.32619999999997</v>
      </c>
      <c r="I35" s="5">
        <v>9.1088000000000005</v>
      </c>
      <c r="U35" t="s">
        <v>54</v>
      </c>
      <c r="V35">
        <v>40.770000000000003</v>
      </c>
      <c r="W35" t="s">
        <v>115</v>
      </c>
      <c r="Y35">
        <v>2.3624999999999998</v>
      </c>
      <c r="Z35">
        <v>0</v>
      </c>
      <c r="AB35" s="19">
        <v>29.753499999999999</v>
      </c>
      <c r="AC35" s="20">
        <v>3.3311E-3</v>
      </c>
      <c r="AD35" s="9">
        <v>1.8352999999999999</v>
      </c>
      <c r="AE35" s="9">
        <v>3.2810000000000001E-4</v>
      </c>
      <c r="AF35" s="9">
        <v>0.11027000000000001</v>
      </c>
      <c r="AG35" s="9"/>
      <c r="AH35">
        <f t="shared" si="0"/>
        <v>32.81</v>
      </c>
    </row>
    <row r="36" spans="1:34" x14ac:dyDescent="0.3">
      <c r="A36" s="1"/>
      <c r="B36" s="1"/>
      <c r="C36" s="1"/>
      <c r="D36" s="5">
        <v>0.33339099999999999</v>
      </c>
      <c r="E36" s="5">
        <v>9.1405999999999992</v>
      </c>
      <c r="F36" s="5">
        <v>3.1503999999999999</v>
      </c>
      <c r="G36" s="35">
        <v>127.02</v>
      </c>
      <c r="H36" s="35">
        <v>380.99270000000001</v>
      </c>
      <c r="I36" s="5">
        <v>9.1405999999999992</v>
      </c>
      <c r="Y36">
        <v>2.3875000000000002</v>
      </c>
      <c r="Z36">
        <v>0</v>
      </c>
      <c r="AB36" s="19">
        <v>31.123000000000001</v>
      </c>
      <c r="AC36" s="20">
        <v>3.7496999999999999E-3</v>
      </c>
      <c r="AD36" s="9">
        <v>1.9698</v>
      </c>
      <c r="AE36" s="9">
        <v>3.0566000000000002E-4</v>
      </c>
      <c r="AF36" s="9">
        <v>9.8210000000000006E-2</v>
      </c>
      <c r="AG36" s="9"/>
      <c r="AH36">
        <f t="shared" si="0"/>
        <v>30.566000000000003</v>
      </c>
    </row>
    <row r="37" spans="1:34" x14ac:dyDescent="0.3">
      <c r="A37" s="1"/>
      <c r="B37" s="1"/>
      <c r="C37" s="1"/>
      <c r="D37" s="5">
        <v>0.292578</v>
      </c>
      <c r="E37" s="5">
        <v>9.1100999999999992</v>
      </c>
      <c r="F37" s="5">
        <v>2.9586999999999999</v>
      </c>
      <c r="G37" s="35">
        <v>111.84</v>
      </c>
      <c r="H37" s="35">
        <v>382.26929999999999</v>
      </c>
      <c r="I37" s="5">
        <v>9.1100999999999992</v>
      </c>
      <c r="Y37">
        <v>2.4125000000000001</v>
      </c>
      <c r="Z37">
        <v>0</v>
      </c>
      <c r="AB37" s="19">
        <v>32.555500000000002</v>
      </c>
      <c r="AC37" s="20">
        <v>3.9997000000000001E-3</v>
      </c>
      <c r="AD37" s="9">
        <v>2.0466000000000002</v>
      </c>
      <c r="AE37" s="9">
        <v>1.7452E-4</v>
      </c>
      <c r="AF37" s="9">
        <v>5.3606000000000001E-2</v>
      </c>
      <c r="AG37" s="9"/>
      <c r="AH37">
        <f t="shared" si="0"/>
        <v>17.452000000000002</v>
      </c>
    </row>
    <row r="38" spans="1:34" x14ac:dyDescent="0.3">
      <c r="A38" s="1"/>
      <c r="B38" s="1"/>
      <c r="C38" s="1"/>
      <c r="D38" s="5">
        <v>0.23433300000000001</v>
      </c>
      <c r="E38" s="5">
        <v>8.9669000000000008</v>
      </c>
      <c r="F38" s="5">
        <v>2.6907000000000001</v>
      </c>
      <c r="G38" s="35">
        <v>91.009</v>
      </c>
      <c r="H38" s="35">
        <v>388.37299999999999</v>
      </c>
      <c r="I38" s="5">
        <v>8.9669000000000008</v>
      </c>
      <c r="Y38">
        <v>2.4375</v>
      </c>
      <c r="Z38">
        <v>0</v>
      </c>
      <c r="AB38" s="19">
        <v>34.054000000000002</v>
      </c>
      <c r="AC38" s="20">
        <v>4.2909999999999997E-3</v>
      </c>
      <c r="AD38" s="9">
        <v>2.1320999999999999</v>
      </c>
      <c r="AE38" s="9">
        <v>1.9437E-4</v>
      </c>
      <c r="AF38" s="9">
        <v>5.7077000000000003E-2</v>
      </c>
      <c r="AG38" s="9"/>
      <c r="AH38">
        <f t="shared" si="0"/>
        <v>19.437000000000001</v>
      </c>
    </row>
    <row r="39" spans="1:34" x14ac:dyDescent="0.3">
      <c r="A39" s="1"/>
      <c r="B39" s="1"/>
      <c r="C39" s="1"/>
      <c r="D39" s="5">
        <v>0.183757</v>
      </c>
      <c r="E39" s="5">
        <v>8.7318999999999996</v>
      </c>
      <c r="F39" s="5">
        <v>2.4578000000000002</v>
      </c>
      <c r="G39" s="35">
        <v>73.287000000000006</v>
      </c>
      <c r="H39" s="35">
        <v>398.82769999999999</v>
      </c>
      <c r="I39" s="5">
        <v>8.7318999999999996</v>
      </c>
      <c r="L39" t="s">
        <v>160</v>
      </c>
      <c r="M39" t="s">
        <v>161</v>
      </c>
      <c r="N39" t="s">
        <v>162</v>
      </c>
      <c r="Y39">
        <v>2.4624999999999999</v>
      </c>
      <c r="Z39">
        <v>0</v>
      </c>
      <c r="AB39" s="19">
        <v>35.621400000000001</v>
      </c>
      <c r="AC39" s="20">
        <v>4.8386000000000002E-3</v>
      </c>
      <c r="AD39" s="9">
        <v>2.2858000000000001</v>
      </c>
      <c r="AE39" s="9">
        <v>3.4936E-4</v>
      </c>
      <c r="AF39" s="9">
        <v>9.8075999999999997E-2</v>
      </c>
      <c r="AG39" s="9"/>
      <c r="AH39">
        <f t="shared" si="0"/>
        <v>34.936</v>
      </c>
    </row>
    <row r="40" spans="1:34" x14ac:dyDescent="0.3">
      <c r="A40" s="1"/>
      <c r="B40" s="1"/>
      <c r="C40" s="1"/>
      <c r="D40" s="5">
        <v>0.13102</v>
      </c>
      <c r="E40" s="5">
        <v>8.3558000000000003</v>
      </c>
      <c r="F40" s="5">
        <v>2.2092000000000001</v>
      </c>
      <c r="G40" s="35">
        <v>54.606000000000002</v>
      </c>
      <c r="H40" s="35">
        <v>416.77749999999997</v>
      </c>
      <c r="I40" s="5">
        <v>8.3558000000000003</v>
      </c>
      <c r="K40" s="21" t="s">
        <v>156</v>
      </c>
      <c r="L40" s="44">
        <f>AVERAGE(F34,F33,F32)/AVERAGE(F31,F30,F29,F28)</f>
        <v>0.70669874441080816</v>
      </c>
      <c r="M40" s="26">
        <f t="shared" ref="M40:N40" si="3">AVERAGE(G34,G33,G32)/AVERAGE(G31,G30,G29,G28)</f>
        <v>0.65161242962737087</v>
      </c>
      <c r="N40" s="26">
        <f t="shared" si="3"/>
        <v>0.89514129758424577</v>
      </c>
      <c r="Y40">
        <v>2.4874999999999998</v>
      </c>
      <c r="Z40">
        <v>0</v>
      </c>
      <c r="AB40" s="19">
        <v>37.261000000000003</v>
      </c>
      <c r="AC40" s="20">
        <v>5.5564000000000004E-3</v>
      </c>
      <c r="AD40" s="9">
        <v>2.4784999999999999</v>
      </c>
      <c r="AE40" s="9">
        <v>4.3780000000000002E-4</v>
      </c>
      <c r="AF40" s="9">
        <v>0.11749</v>
      </c>
      <c r="AG40" s="9"/>
      <c r="AH40">
        <f t="shared" si="0"/>
        <v>43.78</v>
      </c>
    </row>
    <row r="41" spans="1:34" x14ac:dyDescent="0.3">
      <c r="A41" s="1"/>
      <c r="B41" s="1"/>
      <c r="C41" s="1"/>
      <c r="D41" s="5">
        <v>9.4557000000000002E-2</v>
      </c>
      <c r="E41" s="5">
        <v>7.9604999999999997</v>
      </c>
      <c r="F41" s="5">
        <v>2.0198999999999998</v>
      </c>
      <c r="G41" s="35">
        <v>41.366999999999997</v>
      </c>
      <c r="H41" s="35">
        <v>437.47699999999998</v>
      </c>
      <c r="I41" s="5">
        <v>7.9604999999999997</v>
      </c>
      <c r="K41" s="39" t="s">
        <v>157</v>
      </c>
      <c r="L41" s="45">
        <f>AVERAGE(F31,F30,F29,F28)/AVERAGE(F17,F16,F15,F14)</f>
        <v>1.1286534472911636</v>
      </c>
      <c r="M41" s="26">
        <f t="shared" ref="M41:N41" si="4">AVERAGE(G31,G30,G29,G28)/AVERAGE(G17,G16,G15,G14)</f>
        <v>0.87592833030381734</v>
      </c>
      <c r="N41" s="26">
        <f t="shared" si="4"/>
        <v>0.88277167449131433</v>
      </c>
      <c r="Y41">
        <v>2.5125000000000002</v>
      </c>
      <c r="Z41">
        <v>0</v>
      </c>
      <c r="AB41" s="19">
        <v>38.975999999999999</v>
      </c>
      <c r="AC41" s="20">
        <v>6.4421000000000001E-3</v>
      </c>
      <c r="AD41" s="9">
        <v>2.7057000000000002</v>
      </c>
      <c r="AE41" s="9">
        <v>5.1646000000000005E-4</v>
      </c>
      <c r="AF41" s="9">
        <v>0.13250999999999999</v>
      </c>
      <c r="AG41" s="9"/>
      <c r="AH41">
        <f t="shared" si="0"/>
        <v>51.646000000000008</v>
      </c>
    </row>
    <row r="42" spans="1:34" x14ac:dyDescent="0.3">
      <c r="A42" s="1"/>
      <c r="B42" s="1"/>
      <c r="C42" s="1"/>
      <c r="D42" s="5">
        <v>3.4425999999999998E-2</v>
      </c>
      <c r="E42" s="5">
        <v>6.8144999999999998</v>
      </c>
      <c r="F42" s="5">
        <v>1.6214</v>
      </c>
      <c r="G42" s="35">
        <v>17.593</v>
      </c>
      <c r="H42" s="35">
        <v>511.04829999999998</v>
      </c>
      <c r="I42" s="5">
        <v>6.8144999999999998</v>
      </c>
      <c r="K42" s="40" t="s">
        <v>158</v>
      </c>
      <c r="L42" s="46">
        <f>AVERAGE(F22,F23)</f>
        <v>36.558400000000006</v>
      </c>
      <c r="M42" s="35">
        <f t="shared" ref="M42:N42" si="5">AVERAGE(G22,G23)</f>
        <v>4138.5</v>
      </c>
      <c r="N42" s="35">
        <f t="shared" si="5"/>
        <v>4160.4112999999998</v>
      </c>
      <c r="Y42">
        <v>2.5375000000000001</v>
      </c>
      <c r="Z42">
        <v>0</v>
      </c>
      <c r="AB42" s="19">
        <v>40.770000000000003</v>
      </c>
      <c r="AC42" s="20">
        <v>7.4552999999999998E-3</v>
      </c>
      <c r="AD42" s="9">
        <v>2.9542999999999999</v>
      </c>
      <c r="AE42" s="9">
        <v>5.6475999999999998E-4</v>
      </c>
      <c r="AF42" s="9">
        <v>0.13852</v>
      </c>
      <c r="AG42" s="9"/>
      <c r="AH42">
        <f t="shared" si="0"/>
        <v>56.475999999999999</v>
      </c>
    </row>
    <row r="43" spans="1:34" ht="16.5" x14ac:dyDescent="0.3">
      <c r="A43" s="1"/>
      <c r="B43" s="1"/>
      <c r="C43" s="1"/>
      <c r="D43" s="1" t="s">
        <v>19</v>
      </c>
      <c r="E43" s="7">
        <f>MEDIAN(E3:E9,E36:E41)</f>
        <v>9.5155999999999992</v>
      </c>
      <c r="F43" s="5">
        <f>AVERAGE(E3:E9,E36:E41)</f>
        <v>9.2752538461538467</v>
      </c>
      <c r="G43" s="5"/>
      <c r="Y43">
        <v>2.5625</v>
      </c>
      <c r="Z43">
        <v>0</v>
      </c>
      <c r="AB43" s="19">
        <v>42.646500000000003</v>
      </c>
      <c r="AC43" s="20">
        <v>8.3785999999999999E-3</v>
      </c>
      <c r="AD43" s="9">
        <v>3.1707999999999998</v>
      </c>
      <c r="AE43" s="9">
        <v>4.9202000000000002E-4</v>
      </c>
      <c r="AF43" s="9">
        <v>0.11537</v>
      </c>
      <c r="AG43" s="9"/>
      <c r="AH43">
        <f t="shared" si="0"/>
        <v>49.202000000000005</v>
      </c>
    </row>
    <row r="44" spans="1:34" ht="16.5" x14ac:dyDescent="0.3">
      <c r="A44" s="1"/>
      <c r="B44" s="1"/>
      <c r="C44" s="1"/>
      <c r="D44" s="1" t="s">
        <v>15</v>
      </c>
      <c r="E44" s="7">
        <f>STDEV(E3:E9,E36:E41)</f>
        <v>0.63509501600860829</v>
      </c>
      <c r="Y44">
        <v>2.5874999999999999</v>
      </c>
      <c r="Z44">
        <v>0</v>
      </c>
      <c r="AB44" s="19">
        <v>44.609499999999997</v>
      </c>
      <c r="AC44" s="20">
        <v>9.2613000000000001E-3</v>
      </c>
      <c r="AD44" s="9">
        <v>3.3685999999999998</v>
      </c>
      <c r="AE44" s="9">
        <v>4.4970999999999998E-4</v>
      </c>
      <c r="AF44" s="9">
        <v>0.10081</v>
      </c>
      <c r="AG44" s="9"/>
      <c r="AH44">
        <f t="shared" si="0"/>
        <v>44.970999999999997</v>
      </c>
    </row>
    <row r="45" spans="1:34" x14ac:dyDescent="0.3">
      <c r="Y45">
        <v>2.6124999999999998</v>
      </c>
      <c r="Z45">
        <v>0</v>
      </c>
      <c r="AB45" s="19">
        <v>46.662799999999997</v>
      </c>
      <c r="AC45" s="20">
        <v>1.0093E-2</v>
      </c>
      <c r="AD45" s="9">
        <v>3.5468000000000002</v>
      </c>
      <c r="AE45" s="9">
        <v>4.0484000000000001E-4</v>
      </c>
      <c r="AF45" s="9">
        <v>8.6758000000000002E-2</v>
      </c>
      <c r="AG45" s="9"/>
      <c r="AH45">
        <f t="shared" si="0"/>
        <v>40.484000000000002</v>
      </c>
    </row>
    <row r="46" spans="1:34" x14ac:dyDescent="0.3">
      <c r="Y46">
        <v>2.6375000000000002</v>
      </c>
      <c r="Z46">
        <v>0</v>
      </c>
      <c r="AB46" s="19">
        <v>48.810499999999998</v>
      </c>
      <c r="AC46" s="20">
        <v>1.0761E-2</v>
      </c>
      <c r="AD46" s="9">
        <v>3.6837</v>
      </c>
      <c r="AE46" s="9">
        <v>3.1105999999999999E-4</v>
      </c>
      <c r="AF46" s="9">
        <v>6.3728000000000007E-2</v>
      </c>
      <c r="AG46" s="9"/>
      <c r="AH46">
        <f t="shared" si="0"/>
        <v>31.105999999999998</v>
      </c>
    </row>
    <row r="47" spans="1:34" x14ac:dyDescent="0.3">
      <c r="Y47">
        <v>2.6625000000000001</v>
      </c>
      <c r="Z47">
        <v>0</v>
      </c>
      <c r="AB47" s="21">
        <v>51.057200000000002</v>
      </c>
      <c r="AC47" s="22">
        <v>1.1447000000000001E-2</v>
      </c>
      <c r="AD47" s="9">
        <v>3.8182</v>
      </c>
      <c r="AE47" s="9">
        <v>3.057E-4</v>
      </c>
      <c r="AF47" s="9">
        <v>5.9873000000000003E-2</v>
      </c>
      <c r="AG47" s="9"/>
      <c r="AH47">
        <f t="shared" si="0"/>
        <v>30.57</v>
      </c>
    </row>
    <row r="48" spans="1:34" x14ac:dyDescent="0.3">
      <c r="Y48">
        <v>2.6875</v>
      </c>
      <c r="Z48">
        <v>0</v>
      </c>
      <c r="AB48" s="21">
        <v>53.407200000000003</v>
      </c>
      <c r="AC48" s="22">
        <v>1.2498E-2</v>
      </c>
      <c r="AD48" s="9">
        <v>4.0148999999999999</v>
      </c>
      <c r="AE48" s="9">
        <v>4.4715999999999999E-4</v>
      </c>
      <c r="AF48" s="9">
        <v>8.3725999999999995E-2</v>
      </c>
      <c r="AG48" s="9"/>
      <c r="AH48">
        <f t="shared" si="0"/>
        <v>44.716000000000001</v>
      </c>
    </row>
    <row r="49" spans="25:34" x14ac:dyDescent="0.3">
      <c r="Y49">
        <v>2.7124999999999999</v>
      </c>
      <c r="Z49">
        <v>0</v>
      </c>
      <c r="AB49" s="21">
        <v>55.865499999999997</v>
      </c>
      <c r="AC49" s="22">
        <v>1.3631000000000001E-2</v>
      </c>
      <c r="AD49" s="9">
        <v>4.2176</v>
      </c>
      <c r="AE49" s="9">
        <v>4.6064000000000001E-4</v>
      </c>
      <c r="AF49" s="9">
        <v>8.2455000000000001E-2</v>
      </c>
      <c r="AG49" s="9"/>
      <c r="AH49">
        <f t="shared" si="0"/>
        <v>46.064</v>
      </c>
    </row>
    <row r="50" spans="25:34" x14ac:dyDescent="0.3">
      <c r="Y50">
        <v>2.7374999999999998</v>
      </c>
      <c r="Z50">
        <v>0</v>
      </c>
      <c r="AB50" s="21">
        <v>58.436799999999998</v>
      </c>
      <c r="AC50" s="22">
        <v>1.4685E-2</v>
      </c>
      <c r="AD50" s="9">
        <v>4.3979999999999997</v>
      </c>
      <c r="AE50" s="9">
        <v>4.0999E-4</v>
      </c>
      <c r="AF50" s="9">
        <v>7.016E-2</v>
      </c>
      <c r="AG50" s="9"/>
      <c r="AH50">
        <f t="shared" si="0"/>
        <v>40.999000000000002</v>
      </c>
    </row>
    <row r="51" spans="25:34" x14ac:dyDescent="0.3">
      <c r="Y51">
        <v>2.7625000000000002</v>
      </c>
      <c r="Z51">
        <v>0</v>
      </c>
      <c r="AB51" s="21">
        <v>61.1265</v>
      </c>
      <c r="AC51" s="22">
        <v>1.5751999999999999E-2</v>
      </c>
      <c r="AD51" s="9">
        <v>4.5727000000000002</v>
      </c>
      <c r="AE51" s="9">
        <v>3.9688000000000001E-4</v>
      </c>
      <c r="AF51" s="9">
        <v>6.4926999999999999E-2</v>
      </c>
      <c r="AG51" s="9"/>
      <c r="AH51">
        <f t="shared" si="0"/>
        <v>39.688000000000002</v>
      </c>
    </row>
    <row r="52" spans="25:34" x14ac:dyDescent="0.3">
      <c r="Y52">
        <v>2.7875000000000001</v>
      </c>
      <c r="Z52">
        <v>0</v>
      </c>
      <c r="AB52" s="21">
        <v>63.940100000000001</v>
      </c>
      <c r="AC52" s="22">
        <v>1.6827999999999999E-2</v>
      </c>
      <c r="AD52" s="9">
        <v>4.7408999999999999</v>
      </c>
      <c r="AE52" s="9">
        <v>3.8241000000000002E-4</v>
      </c>
      <c r="AF52" s="9">
        <v>5.9806999999999999E-2</v>
      </c>
      <c r="AG52" s="9"/>
      <c r="AH52">
        <f t="shared" si="0"/>
        <v>38.241</v>
      </c>
    </row>
    <row r="53" spans="25:34" x14ac:dyDescent="0.3">
      <c r="Y53">
        <v>2.8125</v>
      </c>
      <c r="Z53">
        <v>0</v>
      </c>
      <c r="AB53" s="21">
        <v>66.883099999999999</v>
      </c>
      <c r="AC53" s="22">
        <v>1.7932E-2</v>
      </c>
      <c r="AD53" s="9">
        <v>4.9059999999999997</v>
      </c>
      <c r="AE53" s="9">
        <v>3.7508000000000002E-4</v>
      </c>
      <c r="AF53" s="9">
        <v>5.6078999999999997E-2</v>
      </c>
      <c r="AG53" s="9"/>
      <c r="AH53">
        <f t="shared" si="0"/>
        <v>37.508000000000003</v>
      </c>
    </row>
    <row r="54" spans="25:34" x14ac:dyDescent="0.3">
      <c r="Y54">
        <v>2.8374999999999999</v>
      </c>
      <c r="Z54">
        <v>0</v>
      </c>
      <c r="AB54" s="21">
        <v>69.961600000000004</v>
      </c>
      <c r="AC54" s="22">
        <v>1.9349999999999999E-2</v>
      </c>
      <c r="AD54" s="9">
        <v>5.1086999999999998</v>
      </c>
      <c r="AE54" s="9">
        <v>4.6063000000000001E-4</v>
      </c>
      <c r="AF54" s="9">
        <v>6.5840999999999997E-2</v>
      </c>
      <c r="AG54" s="9"/>
      <c r="AH54">
        <f t="shared" si="0"/>
        <v>46.063000000000002</v>
      </c>
    </row>
    <row r="55" spans="25:34" x14ac:dyDescent="0.3">
      <c r="Y55">
        <v>2.8624999999999998</v>
      </c>
      <c r="Z55">
        <v>0</v>
      </c>
      <c r="AB55" s="21">
        <v>73.181799999999996</v>
      </c>
      <c r="AC55" s="22">
        <v>2.0656000000000001E-2</v>
      </c>
      <c r="AD55" s="9">
        <v>5.2870999999999997</v>
      </c>
      <c r="AE55" s="9">
        <v>4.0557000000000001E-4</v>
      </c>
      <c r="AF55" s="9">
        <v>5.5419999999999997E-2</v>
      </c>
      <c r="AG55" s="9"/>
      <c r="AH55">
        <f t="shared" si="0"/>
        <v>40.557000000000002</v>
      </c>
    </row>
    <row r="56" spans="25:34" x14ac:dyDescent="0.3">
      <c r="Y56">
        <v>2.8875000000000002</v>
      </c>
      <c r="Z56">
        <v>0</v>
      </c>
      <c r="AB56" s="21">
        <v>76.550200000000004</v>
      </c>
      <c r="AC56" s="22">
        <v>2.1787999999999998E-2</v>
      </c>
      <c r="AD56" s="9">
        <v>5.4349999999999996</v>
      </c>
      <c r="AE56" s="9">
        <v>3.3604000000000001E-4</v>
      </c>
      <c r="AF56" s="9">
        <v>4.3898E-2</v>
      </c>
      <c r="AG56" s="9"/>
      <c r="AH56">
        <f t="shared" si="0"/>
        <v>33.603999999999999</v>
      </c>
    </row>
    <row r="57" spans="25:34" x14ac:dyDescent="0.3">
      <c r="Y57">
        <v>2.9125000000000001</v>
      </c>
      <c r="Z57">
        <v>0</v>
      </c>
      <c r="AB57" s="21">
        <v>80.073599999999999</v>
      </c>
      <c r="AC57" s="22">
        <v>2.2889E-2</v>
      </c>
      <c r="AD57" s="9">
        <v>5.5724999999999998</v>
      </c>
      <c r="AE57" s="9">
        <v>3.1241999999999999E-4</v>
      </c>
      <c r="AF57" s="9">
        <v>3.9016000000000002E-2</v>
      </c>
      <c r="AG57" s="9"/>
      <c r="AH57">
        <f t="shared" si="0"/>
        <v>31.242000000000001</v>
      </c>
    </row>
    <row r="58" spans="25:34" x14ac:dyDescent="0.3">
      <c r="Y58">
        <v>2.9375</v>
      </c>
      <c r="Z58">
        <v>0</v>
      </c>
      <c r="AB58" s="21">
        <v>83.759200000000007</v>
      </c>
      <c r="AC58" s="22">
        <v>2.3976999999999998E-2</v>
      </c>
      <c r="AD58" s="9">
        <v>5.7023999999999999</v>
      </c>
      <c r="AE58" s="9">
        <v>2.9535E-4</v>
      </c>
      <c r="AF58" s="9">
        <v>3.5261000000000001E-2</v>
      </c>
      <c r="AG58" s="9"/>
      <c r="AH58">
        <f t="shared" si="0"/>
        <v>29.535</v>
      </c>
    </row>
    <row r="59" spans="25:34" x14ac:dyDescent="0.3">
      <c r="Y59">
        <v>2.9624999999999999</v>
      </c>
      <c r="Z59">
        <v>0</v>
      </c>
      <c r="AB59" s="21">
        <v>87.614500000000007</v>
      </c>
      <c r="AC59" s="22">
        <v>2.5052000000000001E-2</v>
      </c>
      <c r="AD59" s="9">
        <v>5.8250999999999999</v>
      </c>
      <c r="AE59" s="9">
        <v>2.787E-4</v>
      </c>
      <c r="AF59" s="9">
        <v>3.1809999999999998E-2</v>
      </c>
      <c r="AG59" s="9"/>
      <c r="AH59">
        <f t="shared" si="0"/>
        <v>27.87</v>
      </c>
    </row>
    <row r="60" spans="25:34" x14ac:dyDescent="0.3">
      <c r="Y60">
        <v>2.9874999999999998</v>
      </c>
      <c r="Z60">
        <v>1.0000000000000001E-5</v>
      </c>
      <c r="AB60" s="21">
        <v>91.647199999999998</v>
      </c>
      <c r="AC60" s="22">
        <v>2.6103000000000001E-2</v>
      </c>
      <c r="AD60" s="9">
        <v>5.9397000000000002</v>
      </c>
      <c r="AE60" s="9">
        <v>2.6058E-4</v>
      </c>
      <c r="AF60" s="9">
        <v>2.8433E-2</v>
      </c>
      <c r="AG60" s="9"/>
      <c r="AH60">
        <f t="shared" si="0"/>
        <v>26.058</v>
      </c>
    </row>
    <row r="61" spans="25:34" x14ac:dyDescent="0.3">
      <c r="Y61">
        <v>3.0125000000000002</v>
      </c>
      <c r="Z61">
        <v>1.0000000000000001E-5</v>
      </c>
      <c r="AB61" s="21">
        <v>95.865499999999997</v>
      </c>
      <c r="AC61" s="22">
        <v>2.7118E-2</v>
      </c>
      <c r="AD61" s="9">
        <v>6.0456000000000003</v>
      </c>
      <c r="AE61" s="9">
        <v>2.4072000000000001E-4</v>
      </c>
      <c r="AF61" s="9">
        <v>2.511E-2</v>
      </c>
      <c r="AG61" s="9"/>
      <c r="AH61">
        <f t="shared" si="0"/>
        <v>24.072000000000003</v>
      </c>
    </row>
    <row r="62" spans="25:34" x14ac:dyDescent="0.3">
      <c r="Y62">
        <v>3.0375000000000001</v>
      </c>
      <c r="Z62">
        <v>1.0000000000000001E-5</v>
      </c>
      <c r="AB62" s="21">
        <v>100.27800000000001</v>
      </c>
      <c r="AC62" s="22">
        <v>2.8072E-2</v>
      </c>
      <c r="AD62" s="9">
        <v>6.1406999999999998</v>
      </c>
      <c r="AE62" s="9">
        <v>2.1609E-4</v>
      </c>
      <c r="AF62" s="9">
        <v>2.1548999999999999E-2</v>
      </c>
      <c r="AG62" s="9"/>
      <c r="AH62">
        <f t="shared" si="0"/>
        <v>21.608999999999998</v>
      </c>
    </row>
    <row r="63" spans="25:34" x14ac:dyDescent="0.3">
      <c r="Y63">
        <v>3.0625</v>
      </c>
      <c r="Z63">
        <v>1.0000000000000001E-5</v>
      </c>
      <c r="AB63" s="21">
        <v>104.89360000000001</v>
      </c>
      <c r="AC63" s="22">
        <v>2.887E-2</v>
      </c>
      <c r="AD63" s="9">
        <v>6.2168000000000001</v>
      </c>
      <c r="AE63" s="9">
        <v>1.7297999999999999E-4</v>
      </c>
      <c r="AF63" s="9">
        <v>1.6490999999999999E-2</v>
      </c>
      <c r="AG63" s="9"/>
      <c r="AH63">
        <f t="shared" si="0"/>
        <v>17.297999999999998</v>
      </c>
    </row>
    <row r="64" spans="25:34" x14ac:dyDescent="0.3">
      <c r="Y64">
        <v>3.0874999999999999</v>
      </c>
      <c r="Z64">
        <v>1.0000000000000001E-5</v>
      </c>
      <c r="AB64" s="23">
        <v>109.7216</v>
      </c>
      <c r="AC64" s="24">
        <v>2.9656999999999999E-2</v>
      </c>
      <c r="AD64" s="9">
        <v>6.2885999999999997</v>
      </c>
      <c r="AE64" s="9">
        <v>1.6299000000000001E-4</v>
      </c>
      <c r="AF64" s="9">
        <v>1.4855E-2</v>
      </c>
      <c r="AG64" s="9"/>
      <c r="AH64">
        <f t="shared" si="0"/>
        <v>16.298999999999999</v>
      </c>
    </row>
    <row r="65" spans="25:34" x14ac:dyDescent="0.3">
      <c r="Y65">
        <v>3.1124999999999998</v>
      </c>
      <c r="Z65">
        <v>1.0000000000000001E-5</v>
      </c>
      <c r="AB65" s="23">
        <v>114.7718</v>
      </c>
      <c r="AC65" s="24">
        <v>3.0443999999999999E-2</v>
      </c>
      <c r="AD65" s="9">
        <v>6.3571999999999997</v>
      </c>
      <c r="AE65" s="9">
        <v>1.5589999999999999E-4</v>
      </c>
      <c r="AF65" s="9">
        <v>1.3584000000000001E-2</v>
      </c>
      <c r="AG65" s="9"/>
      <c r="AH65">
        <f t="shared" si="0"/>
        <v>15.59</v>
      </c>
    </row>
    <row r="66" spans="25:34" x14ac:dyDescent="0.3">
      <c r="Y66">
        <v>3.1375000000000002</v>
      </c>
      <c r="Z66">
        <v>1.0000000000000001E-5</v>
      </c>
      <c r="AB66" s="23">
        <v>120.0545</v>
      </c>
      <c r="AC66" s="24">
        <v>3.1219E-2</v>
      </c>
      <c r="AD66" s="9">
        <v>6.4217000000000004</v>
      </c>
      <c r="AE66" s="9">
        <v>1.4668999999999999E-4</v>
      </c>
      <c r="AF66" s="9">
        <v>1.2219000000000001E-2</v>
      </c>
      <c r="AG66" s="9"/>
      <c r="AH66">
        <f t="shared" si="0"/>
        <v>14.668999999999999</v>
      </c>
    </row>
    <row r="67" spans="25:34" x14ac:dyDescent="0.3">
      <c r="Y67">
        <v>3.1625000000000001</v>
      </c>
      <c r="Z67">
        <v>1.0000000000000001E-5</v>
      </c>
      <c r="AB67" s="23">
        <v>125.5804</v>
      </c>
      <c r="AC67" s="24">
        <v>3.1799000000000001E-2</v>
      </c>
      <c r="AD67" s="9">
        <v>6.4679000000000002</v>
      </c>
      <c r="AE67" s="9">
        <v>1.0498E-4</v>
      </c>
      <c r="AF67" s="9">
        <v>8.3598000000000006E-3</v>
      </c>
      <c r="AG67" s="9"/>
      <c r="AH67">
        <f t="shared" si="0"/>
        <v>10.497999999999999</v>
      </c>
    </row>
    <row r="68" spans="25:34" x14ac:dyDescent="0.3">
      <c r="Y68">
        <v>3.1875</v>
      </c>
      <c r="Z68">
        <v>1.0000000000000001E-5</v>
      </c>
      <c r="AB68" s="23">
        <v>131.36060000000001</v>
      </c>
      <c r="AC68" s="24">
        <v>3.2204000000000003E-2</v>
      </c>
      <c r="AD68" s="9">
        <v>6.4987000000000004</v>
      </c>
      <c r="AE68" s="9">
        <v>6.9987000000000006E-5</v>
      </c>
      <c r="AF68" s="9">
        <v>5.3279E-3</v>
      </c>
      <c r="AG68" s="9"/>
      <c r="AH68">
        <f t="shared" si="0"/>
        <v>6.9987000000000004</v>
      </c>
    </row>
    <row r="69" spans="25:34" x14ac:dyDescent="0.3">
      <c r="Y69">
        <v>3.2124999999999999</v>
      </c>
      <c r="Z69">
        <v>1.0000000000000001E-5</v>
      </c>
      <c r="AB69" s="23">
        <v>137.4068</v>
      </c>
      <c r="AC69" s="24">
        <v>3.2773999999999998E-2</v>
      </c>
      <c r="AD69" s="9">
        <v>6.5401999999999996</v>
      </c>
      <c r="AE69" s="9">
        <v>9.4331000000000002E-5</v>
      </c>
      <c r="AF69" s="9">
        <v>6.8650999999999998E-3</v>
      </c>
      <c r="AG69" s="9"/>
      <c r="AH69">
        <f t="shared" si="0"/>
        <v>9.4330999999999996</v>
      </c>
    </row>
    <row r="70" spans="25:34" x14ac:dyDescent="0.3">
      <c r="Y70">
        <v>3.2374999999999998</v>
      </c>
      <c r="Z70">
        <v>1.0000000000000001E-5</v>
      </c>
      <c r="AB70" s="23">
        <v>143.73140000000001</v>
      </c>
      <c r="AC70" s="24">
        <v>3.3531999999999999E-2</v>
      </c>
      <c r="AD70" s="9">
        <v>6.5929000000000002</v>
      </c>
      <c r="AE70" s="9">
        <v>1.1975E-4</v>
      </c>
      <c r="AF70" s="9">
        <v>8.3318999999999997E-3</v>
      </c>
      <c r="AG70" s="9"/>
      <c r="AH70">
        <f t="shared" ref="AH70:AH75" si="6">AE70*100000</f>
        <v>11.975</v>
      </c>
    </row>
    <row r="71" spans="25:34" x14ac:dyDescent="0.3">
      <c r="Y71">
        <v>3.2625000000000002</v>
      </c>
      <c r="Z71">
        <v>1.0000000000000001E-5</v>
      </c>
      <c r="AB71" s="23">
        <v>150.34700000000001</v>
      </c>
      <c r="AC71" s="24">
        <v>3.4224999999999998E-2</v>
      </c>
      <c r="AD71" s="9">
        <v>6.6390000000000002</v>
      </c>
      <c r="AE71" s="9">
        <v>1.0475E-4</v>
      </c>
      <c r="AF71" s="9">
        <v>6.9668999999999998E-3</v>
      </c>
      <c r="AG71" s="9"/>
      <c r="AH71">
        <f t="shared" si="6"/>
        <v>10.475</v>
      </c>
    </row>
    <row r="72" spans="25:34" x14ac:dyDescent="0.3">
      <c r="Y72">
        <v>3.2875000000000001</v>
      </c>
      <c r="Z72">
        <v>1.0000000000000001E-5</v>
      </c>
      <c r="AB72" s="23">
        <v>157.2672</v>
      </c>
      <c r="AC72" s="24">
        <v>3.5203999999999999E-2</v>
      </c>
      <c r="AD72" s="9">
        <v>6.7012999999999998</v>
      </c>
      <c r="AE72" s="9">
        <v>1.4156999999999999E-4</v>
      </c>
      <c r="AF72" s="9">
        <v>9.0016999999999996E-3</v>
      </c>
      <c r="AG72" s="9"/>
      <c r="AH72">
        <f t="shared" si="6"/>
        <v>14.156999999999998</v>
      </c>
    </row>
    <row r="73" spans="25:34" x14ac:dyDescent="0.3">
      <c r="Y73">
        <v>3.3125</v>
      </c>
      <c r="Z73">
        <v>1.0000000000000001E-5</v>
      </c>
      <c r="AB73" s="23">
        <v>164.5059</v>
      </c>
      <c r="AC73" s="24">
        <v>3.6193000000000003E-2</v>
      </c>
      <c r="AD73" s="9">
        <v>6.7614000000000001</v>
      </c>
      <c r="AE73" s="9">
        <v>1.3656000000000001E-4</v>
      </c>
      <c r="AF73" s="9">
        <v>8.3012999999999993E-3</v>
      </c>
      <c r="AG73" s="9"/>
      <c r="AH73">
        <f t="shared" si="6"/>
        <v>13.656000000000001</v>
      </c>
    </row>
    <row r="74" spans="25:34" x14ac:dyDescent="0.3">
      <c r="Y74">
        <v>3.3374999999999999</v>
      </c>
      <c r="Z74">
        <v>1.0000000000000001E-5</v>
      </c>
      <c r="AB74" s="23">
        <v>172.07769999999999</v>
      </c>
      <c r="AC74" s="24">
        <v>3.7198000000000002E-2</v>
      </c>
      <c r="AD74" s="9">
        <v>6.8197999999999999</v>
      </c>
      <c r="AE74" s="9">
        <v>1.3274000000000001E-4</v>
      </c>
      <c r="AF74" s="9">
        <v>7.7137999999999998E-3</v>
      </c>
      <c r="AG74" s="9"/>
      <c r="AH74">
        <f t="shared" si="6"/>
        <v>13.274000000000001</v>
      </c>
    </row>
    <row r="75" spans="25:34" x14ac:dyDescent="0.3">
      <c r="Y75">
        <v>3.3624999999999998</v>
      </c>
      <c r="Z75">
        <v>1.0000000000000001E-5</v>
      </c>
      <c r="AB75" s="23">
        <v>179.99809999999999</v>
      </c>
      <c r="AC75" s="23">
        <v>3.9116999999999999E-2</v>
      </c>
      <c r="AD75" s="9">
        <v>6.9264000000000001</v>
      </c>
      <c r="AE75" s="9">
        <v>2.4235000000000001E-4</v>
      </c>
      <c r="AF75" s="9">
        <v>1.3464E-2</v>
      </c>
      <c r="AG75" s="9"/>
      <c r="AH75">
        <f t="shared" si="6"/>
        <v>24.234999999999999</v>
      </c>
    </row>
    <row r="76" spans="25:34" x14ac:dyDescent="0.3">
      <c r="Y76">
        <v>3.3875000000000002</v>
      </c>
      <c r="Z76">
        <v>1.0000000000000001E-5</v>
      </c>
      <c r="AE76" s="5"/>
    </row>
    <row r="77" spans="25:34" x14ac:dyDescent="0.3">
      <c r="Y77">
        <v>3.4125000000000001</v>
      </c>
      <c r="Z77">
        <v>2.0000000000000002E-5</v>
      </c>
      <c r="AD77" t="s">
        <v>67</v>
      </c>
      <c r="AE77" t="s">
        <v>68</v>
      </c>
    </row>
    <row r="78" spans="25:34" x14ac:dyDescent="0.3">
      <c r="Y78">
        <v>3.4375</v>
      </c>
      <c r="Z78">
        <v>2.0000000000000002E-5</v>
      </c>
      <c r="AC78" t="s">
        <v>69</v>
      </c>
      <c r="AD78" t="s">
        <v>70</v>
      </c>
      <c r="AE78" t="s">
        <v>99</v>
      </c>
    </row>
    <row r="79" spans="25:34" x14ac:dyDescent="0.3">
      <c r="Y79">
        <v>3.4624999999999999</v>
      </c>
      <c r="Z79">
        <v>2.0000000000000002E-5</v>
      </c>
      <c r="AC79" t="s">
        <v>71</v>
      </c>
      <c r="AD79" t="s">
        <v>72</v>
      </c>
      <c r="AE79" t="s">
        <v>129</v>
      </c>
    </row>
    <row r="80" spans="25:34" x14ac:dyDescent="0.3">
      <c r="Y80">
        <v>3.4874999999999998</v>
      </c>
      <c r="Z80">
        <v>2.0000000000000002E-5</v>
      </c>
      <c r="AC80" t="s">
        <v>73</v>
      </c>
      <c r="AD80" t="s">
        <v>74</v>
      </c>
      <c r="AE80" t="s">
        <v>101</v>
      </c>
    </row>
    <row r="81" spans="25:34" x14ac:dyDescent="0.3">
      <c r="Y81">
        <v>3.5125000000000002</v>
      </c>
      <c r="Z81">
        <v>2.0000000000000002E-5</v>
      </c>
      <c r="AC81" t="s">
        <v>75</v>
      </c>
      <c r="AD81" t="s">
        <v>76</v>
      </c>
      <c r="AE81" s="10">
        <v>1.1509999999999999E-2</v>
      </c>
    </row>
    <row r="82" spans="25:34" x14ac:dyDescent="0.3">
      <c r="Y82">
        <v>3.5375000000000001</v>
      </c>
      <c r="Z82">
        <v>2.0000000000000002E-5</v>
      </c>
      <c r="AC82" t="s">
        <v>77</v>
      </c>
      <c r="AD82" t="s">
        <v>130</v>
      </c>
      <c r="AE82" t="s">
        <v>131</v>
      </c>
    </row>
    <row r="83" spans="25:34" x14ac:dyDescent="0.3">
      <c r="Y83">
        <v>3.5625</v>
      </c>
      <c r="Z83">
        <v>2.0000000000000002E-5</v>
      </c>
    </row>
    <row r="84" spans="25:34" x14ac:dyDescent="0.3">
      <c r="Y84">
        <v>3.5874999999999999</v>
      </c>
      <c r="Z84">
        <v>2.0000000000000002E-5</v>
      </c>
    </row>
    <row r="85" spans="25:34" x14ac:dyDescent="0.3">
      <c r="Y85">
        <v>3.6124999999999998</v>
      </c>
      <c r="Z85">
        <v>2.0000000000000002E-5</v>
      </c>
    </row>
    <row r="86" spans="25:34" x14ac:dyDescent="0.3">
      <c r="Y86">
        <v>3.6375000000000002</v>
      </c>
      <c r="Z86">
        <v>2.0000000000000002E-5</v>
      </c>
      <c r="AC86" s="50"/>
      <c r="AD86" s="27" t="s">
        <v>115</v>
      </c>
      <c r="AE86" s="27" t="s">
        <v>37</v>
      </c>
      <c r="AF86" s="27" t="s">
        <v>153</v>
      </c>
      <c r="AG86" s="51" t="s">
        <v>174</v>
      </c>
      <c r="AH86" s="51" t="s">
        <v>175</v>
      </c>
    </row>
    <row r="87" spans="25:34" x14ac:dyDescent="0.3">
      <c r="Y87">
        <v>3.6625000000000001</v>
      </c>
      <c r="Z87">
        <v>2.0000000000000002E-5</v>
      </c>
      <c r="AC87" s="51" t="s">
        <v>154</v>
      </c>
      <c r="AD87" s="56" t="s">
        <v>146</v>
      </c>
      <c r="AE87" s="57">
        <f>AC11</f>
        <v>2.4499E-4</v>
      </c>
      <c r="AF87" s="58">
        <f>AE87/AE$93*100</f>
        <v>0.62630058542321754</v>
      </c>
      <c r="AG87" s="50">
        <f>0.737*2</f>
        <v>1.474</v>
      </c>
      <c r="AH87" s="50">
        <f>1.01*2</f>
        <v>2.02</v>
      </c>
    </row>
    <row r="88" spans="25:34" x14ac:dyDescent="0.3">
      <c r="Y88">
        <v>3.6875</v>
      </c>
      <c r="Z88">
        <v>3.0000000000000001E-5</v>
      </c>
      <c r="AC88" s="51" t="s">
        <v>155</v>
      </c>
      <c r="AD88" s="59" t="s">
        <v>151</v>
      </c>
      <c r="AE88" s="57">
        <f>AC24-AC11</f>
        <v>6.4469000000000006E-4</v>
      </c>
      <c r="AF88" s="58">
        <f t="shared" ref="AF88:AF92" si="7">AE88/AE$93*100</f>
        <v>1.648106961167779</v>
      </c>
      <c r="AG88" s="50">
        <f>1.056*2</f>
        <v>2.1120000000000001</v>
      </c>
      <c r="AH88" s="50">
        <f>1.813*2</f>
        <v>3.6259999999999999</v>
      </c>
    </row>
    <row r="89" spans="25:34" x14ac:dyDescent="0.3">
      <c r="Y89">
        <v>3.7124999999999999</v>
      </c>
      <c r="Z89">
        <v>3.0000000000000001E-5</v>
      </c>
      <c r="AC89" s="52" t="s">
        <v>156</v>
      </c>
      <c r="AD89" s="60" t="s">
        <v>147</v>
      </c>
      <c r="AE89" s="57">
        <f>AC30-AC24</f>
        <v>4.4981999999999997E-4</v>
      </c>
      <c r="AF89" s="61">
        <f t="shared" si="7"/>
        <v>1.1499348109517602</v>
      </c>
      <c r="AG89" s="50"/>
      <c r="AH89" s="50">
        <f>2.375*2</f>
        <v>4.75</v>
      </c>
    </row>
    <row r="90" spans="25:34" x14ac:dyDescent="0.3">
      <c r="Y90">
        <v>3.7374999999999998</v>
      </c>
      <c r="Z90">
        <v>3.0000000000000001E-5</v>
      </c>
      <c r="AC90" s="53" t="s">
        <v>157</v>
      </c>
      <c r="AD90" s="62" t="s">
        <v>150</v>
      </c>
      <c r="AE90" s="57">
        <f>AC46-AC30</f>
        <v>9.4214999999999993E-3</v>
      </c>
      <c r="AF90" s="61">
        <f t="shared" si="7"/>
        <v>24.085435999693228</v>
      </c>
      <c r="AG90" s="50"/>
      <c r="AH90" s="50">
        <f>4.88*2</f>
        <v>9.76</v>
      </c>
    </row>
    <row r="91" spans="25:34" x14ac:dyDescent="0.3">
      <c r="Y91">
        <v>3.7625000000000002</v>
      </c>
      <c r="Z91">
        <v>3.0000000000000001E-5</v>
      </c>
      <c r="AC91" s="54"/>
      <c r="AD91" s="63" t="s">
        <v>148</v>
      </c>
      <c r="AE91" s="57">
        <f>AC63-AC46</f>
        <v>1.8109E-2</v>
      </c>
      <c r="AF91" s="61">
        <f t="shared" si="7"/>
        <v>46.294449983383181</v>
      </c>
      <c r="AG91" s="50"/>
      <c r="AH91" s="50">
        <f>10.489*2</f>
        <v>20.978000000000002</v>
      </c>
    </row>
    <row r="92" spans="25:34" x14ac:dyDescent="0.3">
      <c r="Y92">
        <v>3.7875000000000001</v>
      </c>
      <c r="Z92">
        <v>3.0000000000000001E-5</v>
      </c>
      <c r="AC92" s="55" t="s">
        <v>158</v>
      </c>
      <c r="AD92" s="64" t="s">
        <v>149</v>
      </c>
      <c r="AE92" s="57">
        <f>AC75-AC63</f>
        <v>1.0246999999999999E-2</v>
      </c>
      <c r="AF92" s="61">
        <f t="shared" si="7"/>
        <v>26.195771659380828</v>
      </c>
      <c r="AG92" s="50"/>
      <c r="AH92" s="50">
        <f>18*2</f>
        <v>36</v>
      </c>
    </row>
    <row r="93" spans="25:34" x14ac:dyDescent="0.3">
      <c r="Y93">
        <v>3.8125</v>
      </c>
      <c r="Z93">
        <v>3.0000000000000001E-5</v>
      </c>
      <c r="AC93" s="50"/>
      <c r="AD93" s="65" t="s">
        <v>152</v>
      </c>
      <c r="AE93" s="66">
        <f>SUM(AE87:AE92)</f>
        <v>3.9116999999999999E-2</v>
      </c>
      <c r="AF93" s="66"/>
      <c r="AG93" s="50"/>
      <c r="AH93" s="50"/>
    </row>
    <row r="94" spans="25:34" x14ac:dyDescent="0.3">
      <c r="Y94">
        <v>3.8374999999999999</v>
      </c>
      <c r="Z94">
        <v>3.0000000000000001E-5</v>
      </c>
      <c r="AC94" s="53" t="s">
        <v>157</v>
      </c>
      <c r="AD94" s="50"/>
      <c r="AE94" s="67">
        <f>SUM(AE89:AE92)</f>
        <v>3.8227319999999995E-2</v>
      </c>
      <c r="AF94" s="61">
        <f>SUM(AF89:AF92)</f>
        <v>97.725592453408993</v>
      </c>
      <c r="AG94" s="50">
        <f>1.897*2</f>
        <v>3.794</v>
      </c>
      <c r="AH94" s="50">
        <f>18*2</f>
        <v>36</v>
      </c>
    </row>
    <row r="95" spans="25:34" x14ac:dyDescent="0.3">
      <c r="Y95">
        <v>3.8624999999999998</v>
      </c>
      <c r="Z95">
        <v>3.0000000000000001E-5</v>
      </c>
      <c r="AC95" s="50"/>
      <c r="AD95" s="50"/>
      <c r="AE95" s="50"/>
      <c r="AF95" s="50"/>
      <c r="AG95" s="50"/>
      <c r="AH95" s="50"/>
    </row>
    <row r="96" spans="25:34" x14ac:dyDescent="0.3">
      <c r="Y96">
        <v>3.8875000000000002</v>
      </c>
      <c r="Z96">
        <v>3.0000000000000001E-5</v>
      </c>
      <c r="AC96" s="50" t="s">
        <v>163</v>
      </c>
      <c r="AD96" s="50">
        <v>5.61</v>
      </c>
      <c r="AE96" s="68">
        <f>1/AD96</f>
        <v>0.17825311942959002</v>
      </c>
      <c r="AF96" s="50"/>
      <c r="AG96" s="50"/>
      <c r="AH96" s="72" t="s">
        <v>171</v>
      </c>
    </row>
    <row r="97" spans="25:36" x14ac:dyDescent="0.3">
      <c r="Y97">
        <v>3.9125000000000001</v>
      </c>
      <c r="Z97">
        <v>4.0000000000000003E-5</v>
      </c>
      <c r="AC97" s="50" t="s">
        <v>164</v>
      </c>
      <c r="AD97" s="50"/>
      <c r="AE97" s="66">
        <f>AE96+AE94+AE88+AE87</f>
        <v>0.21737011942959</v>
      </c>
      <c r="AF97" s="50" t="s">
        <v>165</v>
      </c>
      <c r="AG97" s="50"/>
      <c r="AH97" s="72" t="s">
        <v>172</v>
      </c>
    </row>
    <row r="98" spans="25:36" x14ac:dyDescent="0.3">
      <c r="Y98">
        <v>3.9375</v>
      </c>
      <c r="Z98">
        <v>4.0000000000000003E-5</v>
      </c>
      <c r="AC98" s="50"/>
      <c r="AD98" s="50"/>
      <c r="AE98" s="69"/>
      <c r="AF98" s="50"/>
      <c r="AG98" s="71" t="s">
        <v>173</v>
      </c>
      <c r="AH98" s="50" t="s">
        <v>171</v>
      </c>
      <c r="AI98" s="73" t="s">
        <v>170</v>
      </c>
    </row>
    <row r="99" spans="25:36" x14ac:dyDescent="0.3">
      <c r="Y99">
        <v>3.9624999999999999</v>
      </c>
      <c r="Z99">
        <v>4.0000000000000003E-5</v>
      </c>
      <c r="AC99" s="50" t="s">
        <v>167</v>
      </c>
      <c r="AD99" s="50"/>
      <c r="AE99" s="68">
        <f>AE87/AE97*100</f>
        <v>0.11270638330736922</v>
      </c>
      <c r="AF99" s="50" t="s">
        <v>168</v>
      </c>
      <c r="AG99" s="72">
        <v>10</v>
      </c>
      <c r="AH99" s="70">
        <f>AE99/100*1000000</f>
        <v>1127.0638330736922</v>
      </c>
      <c r="AI99" s="74">
        <f>AH99/AG99</f>
        <v>112.70638330736922</v>
      </c>
    </row>
    <row r="100" spans="25:36" x14ac:dyDescent="0.3">
      <c r="Y100">
        <v>3.9874999999999998</v>
      </c>
      <c r="Z100">
        <v>4.0000000000000003E-5</v>
      </c>
      <c r="AC100" s="50" t="s">
        <v>166</v>
      </c>
      <c r="AD100" s="50"/>
      <c r="AE100" s="68">
        <f>AE88/AE97*100</f>
        <v>0.29658630252021667</v>
      </c>
      <c r="AF100" s="50" t="s">
        <v>169</v>
      </c>
      <c r="AG100" s="72">
        <v>18</v>
      </c>
      <c r="AH100" s="70">
        <f t="shared" ref="AH100:AH101" si="8">AE100/100*1000000</f>
        <v>2965.8630252021667</v>
      </c>
      <c r="AI100" s="74">
        <f t="shared" ref="AI100:AI101" si="9">AH100/AG100</f>
        <v>164.77016806678705</v>
      </c>
      <c r="AJ100" s="5">
        <f>AI100*0.02</f>
        <v>3.2954033613357412</v>
      </c>
    </row>
    <row r="101" spans="25:36" x14ac:dyDescent="0.3">
      <c r="Y101">
        <v>4.0125000000000002</v>
      </c>
      <c r="Z101">
        <v>4.0000000000000003E-5</v>
      </c>
      <c r="AC101" s="50" t="s">
        <v>176</v>
      </c>
      <c r="AE101" s="68">
        <f>(AE89+AE90)/AE97*100</f>
        <v>4.5412497476211273</v>
      </c>
      <c r="AF101" s="50" t="s">
        <v>177</v>
      </c>
      <c r="AG101" s="72">
        <v>50</v>
      </c>
      <c r="AH101" s="70">
        <f t="shared" si="8"/>
        <v>45412.497476211276</v>
      </c>
      <c r="AI101" s="74">
        <f t="shared" si="9"/>
        <v>908.24994952422549</v>
      </c>
    </row>
    <row r="102" spans="25:36" x14ac:dyDescent="0.3">
      <c r="Y102">
        <v>4.0374999999999996</v>
      </c>
      <c r="Z102">
        <v>4.0000000000000003E-5</v>
      </c>
      <c r="AC102" s="50" t="s">
        <v>179</v>
      </c>
      <c r="AE102" s="68">
        <f>(AE91)/AE97*100</f>
        <v>8.3309518564559752</v>
      </c>
      <c r="AF102" s="50" t="s">
        <v>178</v>
      </c>
      <c r="AG102" s="72">
        <v>105</v>
      </c>
      <c r="AH102" s="70">
        <f t="shared" ref="AH102:AH103" si="10">AE102/100*1000000</f>
        <v>83309.518564559752</v>
      </c>
      <c r="AI102" s="74">
        <f t="shared" ref="AI102:AI103" si="11">AH102/AG102</f>
        <v>793.42398632914046</v>
      </c>
    </row>
    <row r="103" spans="25:36" x14ac:dyDescent="0.3">
      <c r="Y103">
        <v>4.0625</v>
      </c>
      <c r="Z103">
        <v>4.0000000000000003E-5</v>
      </c>
      <c r="AC103" s="50" t="s">
        <v>181</v>
      </c>
      <c r="AE103" s="68">
        <f>(AE92)/AE97*100</f>
        <v>4.7140793899776012</v>
      </c>
      <c r="AF103" s="50" t="s">
        <v>180</v>
      </c>
      <c r="AG103" s="72">
        <v>180</v>
      </c>
      <c r="AH103" s="70">
        <f t="shared" si="10"/>
        <v>47140.793899776014</v>
      </c>
      <c r="AI103" s="74">
        <f t="shared" si="11"/>
        <v>261.89329944320008</v>
      </c>
    </row>
    <row r="104" spans="25:36" x14ac:dyDescent="0.3">
      <c r="Y104">
        <v>4.0875000000000004</v>
      </c>
      <c r="Z104">
        <v>5.0000000000000002E-5</v>
      </c>
    </row>
    <row r="105" spans="25:36" x14ac:dyDescent="0.3">
      <c r="Y105">
        <v>4.1124999999999998</v>
      </c>
      <c r="Z105">
        <v>5.0000000000000002E-5</v>
      </c>
    </row>
    <row r="106" spans="25:36" x14ac:dyDescent="0.3">
      <c r="Y106">
        <v>4.1375000000000002</v>
      </c>
      <c r="Z106">
        <v>5.0000000000000002E-5</v>
      </c>
    </row>
    <row r="107" spans="25:36" x14ac:dyDescent="0.3">
      <c r="Y107">
        <v>4.1624999999999996</v>
      </c>
      <c r="Z107">
        <v>5.0000000000000002E-5</v>
      </c>
    </row>
    <row r="108" spans="25:36" x14ac:dyDescent="0.3">
      <c r="Y108">
        <v>4.1875</v>
      </c>
      <c r="Z108">
        <v>5.0000000000000002E-5</v>
      </c>
    </row>
    <row r="109" spans="25:36" x14ac:dyDescent="0.3">
      <c r="Y109">
        <v>4.2125000000000004</v>
      </c>
      <c r="Z109">
        <v>5.0000000000000002E-5</v>
      </c>
    </row>
    <row r="110" spans="25:36" x14ac:dyDescent="0.3">
      <c r="Y110">
        <v>4.2374999999999998</v>
      </c>
      <c r="Z110">
        <v>5.0000000000000002E-5</v>
      </c>
    </row>
    <row r="111" spans="25:36" x14ac:dyDescent="0.3">
      <c r="Y111">
        <v>4.2625000000000002</v>
      </c>
      <c r="Z111">
        <v>6.0000000000000002E-5</v>
      </c>
    </row>
    <row r="112" spans="25:36" x14ac:dyDescent="0.3">
      <c r="Y112">
        <v>4.2874999999999996</v>
      </c>
      <c r="Z112">
        <v>6.0000000000000002E-5</v>
      </c>
    </row>
    <row r="113" spans="25:26" x14ac:dyDescent="0.3">
      <c r="Y113">
        <v>4.3125</v>
      </c>
      <c r="Z113">
        <v>6.0000000000000002E-5</v>
      </c>
    </row>
    <row r="114" spans="25:26" x14ac:dyDescent="0.3">
      <c r="Y114">
        <v>4.3375000000000004</v>
      </c>
      <c r="Z114">
        <v>6.0000000000000002E-5</v>
      </c>
    </row>
    <row r="115" spans="25:26" x14ac:dyDescent="0.3">
      <c r="Y115">
        <v>4.3624999999999998</v>
      </c>
      <c r="Z115">
        <v>6.0000000000000002E-5</v>
      </c>
    </row>
    <row r="116" spans="25:26" x14ac:dyDescent="0.3">
      <c r="Y116">
        <v>4.3875000000000002</v>
      </c>
      <c r="Z116">
        <v>6.0000000000000002E-5</v>
      </c>
    </row>
    <row r="117" spans="25:26" x14ac:dyDescent="0.3">
      <c r="Y117">
        <v>4.4124999999999996</v>
      </c>
      <c r="Z117">
        <v>6.0000000000000002E-5</v>
      </c>
    </row>
    <row r="118" spans="25:26" x14ac:dyDescent="0.3">
      <c r="Y118">
        <v>4.4375</v>
      </c>
      <c r="Z118">
        <v>6.9999999999999994E-5</v>
      </c>
    </row>
    <row r="119" spans="25:26" x14ac:dyDescent="0.3">
      <c r="Y119">
        <v>4.4625000000000004</v>
      </c>
      <c r="Z119">
        <v>6.9999999999999994E-5</v>
      </c>
    </row>
    <row r="120" spans="25:26" x14ac:dyDescent="0.3">
      <c r="Y120">
        <v>4.4874999999999998</v>
      </c>
      <c r="Z120">
        <v>6.9999999999999994E-5</v>
      </c>
    </row>
    <row r="121" spans="25:26" x14ac:dyDescent="0.3">
      <c r="Y121">
        <v>4.5125000000000002</v>
      </c>
      <c r="Z121">
        <v>6.9999999999999994E-5</v>
      </c>
    </row>
    <row r="122" spans="25:26" x14ac:dyDescent="0.3">
      <c r="Y122">
        <v>4.5374999999999996</v>
      </c>
      <c r="Z122">
        <v>6.9999999999999994E-5</v>
      </c>
    </row>
    <row r="123" spans="25:26" x14ac:dyDescent="0.3">
      <c r="Y123">
        <v>4.5625</v>
      </c>
      <c r="Z123">
        <v>6.9999999999999994E-5</v>
      </c>
    </row>
    <row r="124" spans="25:26" x14ac:dyDescent="0.3">
      <c r="Y124">
        <v>4.5875000000000004</v>
      </c>
      <c r="Z124">
        <v>8.0000000000000007E-5</v>
      </c>
    </row>
    <row r="125" spans="25:26" x14ac:dyDescent="0.3">
      <c r="Y125">
        <v>4.6124999999999998</v>
      </c>
      <c r="Z125">
        <v>8.0000000000000007E-5</v>
      </c>
    </row>
    <row r="126" spans="25:26" x14ac:dyDescent="0.3">
      <c r="Y126">
        <v>4.6375000000000002</v>
      </c>
      <c r="Z126">
        <v>8.0000000000000007E-5</v>
      </c>
    </row>
    <row r="127" spans="25:26" x14ac:dyDescent="0.3">
      <c r="Y127">
        <v>4.6624999999999996</v>
      </c>
      <c r="Z127">
        <v>8.0000000000000007E-5</v>
      </c>
    </row>
    <row r="128" spans="25:26" x14ac:dyDescent="0.3">
      <c r="Y128">
        <v>4.6875</v>
      </c>
      <c r="Z128">
        <v>8.0000000000000007E-5</v>
      </c>
    </row>
    <row r="129" spans="25:26" x14ac:dyDescent="0.3">
      <c r="Y129">
        <v>4.7125000000000004</v>
      </c>
      <c r="Z129">
        <v>8.0000000000000007E-5</v>
      </c>
    </row>
    <row r="130" spans="25:26" x14ac:dyDescent="0.3">
      <c r="Y130">
        <v>4.7374999999999998</v>
      </c>
      <c r="Z130">
        <v>8.0000000000000007E-5</v>
      </c>
    </row>
    <row r="131" spans="25:26" x14ac:dyDescent="0.3">
      <c r="Y131">
        <v>4.7625000000000002</v>
      </c>
      <c r="Z131">
        <v>9.0000000000000006E-5</v>
      </c>
    </row>
    <row r="132" spans="25:26" x14ac:dyDescent="0.3">
      <c r="Y132">
        <v>4.7874999999999996</v>
      </c>
      <c r="Z132">
        <v>9.0000000000000006E-5</v>
      </c>
    </row>
    <row r="133" spans="25:26" x14ac:dyDescent="0.3">
      <c r="Y133">
        <v>4.8125</v>
      </c>
      <c r="Z133">
        <v>9.0000000000000006E-5</v>
      </c>
    </row>
    <row r="134" spans="25:26" x14ac:dyDescent="0.3">
      <c r="Y134">
        <v>4.8375000000000004</v>
      </c>
      <c r="Z134">
        <v>9.0000000000000006E-5</v>
      </c>
    </row>
    <row r="135" spans="25:26" x14ac:dyDescent="0.3">
      <c r="Y135">
        <v>4.8624999999999998</v>
      </c>
      <c r="Z135">
        <v>9.0000000000000006E-5</v>
      </c>
    </row>
    <row r="136" spans="25:26" x14ac:dyDescent="0.3">
      <c r="Y136">
        <v>4.8875000000000002</v>
      </c>
      <c r="Z136">
        <v>9.0000000000000006E-5</v>
      </c>
    </row>
    <row r="137" spans="25:26" x14ac:dyDescent="0.3">
      <c r="Y137">
        <v>4.9124999999999996</v>
      </c>
      <c r="Z137">
        <v>1E-4</v>
      </c>
    </row>
    <row r="138" spans="25:26" x14ac:dyDescent="0.3">
      <c r="Y138">
        <v>4.9375</v>
      </c>
      <c r="Z138">
        <v>1E-4</v>
      </c>
    </row>
    <row r="139" spans="25:26" x14ac:dyDescent="0.3">
      <c r="Y139">
        <v>4.9625000000000004</v>
      </c>
      <c r="Z139">
        <v>1E-4</v>
      </c>
    </row>
    <row r="140" spans="25:26" x14ac:dyDescent="0.3">
      <c r="Y140">
        <v>4.9874999999999998</v>
      </c>
      <c r="Z140">
        <v>1E-4</v>
      </c>
    </row>
    <row r="141" spans="25:26" x14ac:dyDescent="0.3">
      <c r="Y141">
        <v>5.0125000000000002</v>
      </c>
      <c r="Z141">
        <v>1E-4</v>
      </c>
    </row>
    <row r="142" spans="25:26" x14ac:dyDescent="0.3">
      <c r="Y142">
        <v>5.0374999999999996</v>
      </c>
      <c r="Z142">
        <v>1E-4</v>
      </c>
    </row>
    <row r="143" spans="25:26" x14ac:dyDescent="0.3">
      <c r="Y143">
        <v>5.0625</v>
      </c>
      <c r="Z143">
        <v>1.1E-4</v>
      </c>
    </row>
    <row r="144" spans="25:26" x14ac:dyDescent="0.3">
      <c r="Y144">
        <v>5.0875000000000004</v>
      </c>
      <c r="Z144">
        <v>1.1E-4</v>
      </c>
    </row>
    <row r="145" spans="25:26" x14ac:dyDescent="0.3">
      <c r="Y145">
        <v>5.1124999999999998</v>
      </c>
      <c r="Z145">
        <v>1.1E-4</v>
      </c>
    </row>
    <row r="146" spans="25:26" x14ac:dyDescent="0.3">
      <c r="Y146">
        <v>5.1375000000000002</v>
      </c>
      <c r="Z146">
        <v>1.1E-4</v>
      </c>
    </row>
    <row r="147" spans="25:26" x14ac:dyDescent="0.3">
      <c r="Y147">
        <v>5.1624999999999996</v>
      </c>
      <c r="Z147">
        <v>1.1E-4</v>
      </c>
    </row>
    <row r="148" spans="25:26" x14ac:dyDescent="0.3">
      <c r="Y148">
        <v>5.1875</v>
      </c>
      <c r="Z148">
        <v>1.1E-4</v>
      </c>
    </row>
    <row r="149" spans="25:26" x14ac:dyDescent="0.3">
      <c r="Y149">
        <v>5.2125000000000004</v>
      </c>
      <c r="Z149">
        <v>1.1E-4</v>
      </c>
    </row>
    <row r="150" spans="25:26" x14ac:dyDescent="0.3">
      <c r="Y150">
        <v>5.2374999999999998</v>
      </c>
      <c r="Z150">
        <v>1.2E-4</v>
      </c>
    </row>
    <row r="151" spans="25:26" x14ac:dyDescent="0.3">
      <c r="Y151">
        <v>5.2625000000000002</v>
      </c>
      <c r="Z151">
        <v>1.2E-4</v>
      </c>
    </row>
    <row r="152" spans="25:26" x14ac:dyDescent="0.3">
      <c r="Y152">
        <v>5.2874999999999996</v>
      </c>
      <c r="Z152">
        <v>1.2E-4</v>
      </c>
    </row>
    <row r="153" spans="25:26" x14ac:dyDescent="0.3">
      <c r="Y153">
        <v>5.3125</v>
      </c>
      <c r="Z153">
        <v>1.2E-4</v>
      </c>
    </row>
    <row r="154" spans="25:26" x14ac:dyDescent="0.3">
      <c r="Y154">
        <v>5.3375000000000004</v>
      </c>
      <c r="Z154">
        <v>1.2E-4</v>
      </c>
    </row>
    <row r="155" spans="25:26" x14ac:dyDescent="0.3">
      <c r="Y155">
        <v>5.3624999999999998</v>
      </c>
      <c r="Z155">
        <v>1.2E-4</v>
      </c>
    </row>
    <row r="156" spans="25:26" x14ac:dyDescent="0.3">
      <c r="Y156">
        <v>5.3875000000000002</v>
      </c>
      <c r="Z156">
        <v>1.2E-4</v>
      </c>
    </row>
    <row r="157" spans="25:26" x14ac:dyDescent="0.3">
      <c r="Y157">
        <v>5.4124999999999996</v>
      </c>
      <c r="Z157">
        <v>1.2999999999999999E-4</v>
      </c>
    </row>
    <row r="158" spans="25:26" x14ac:dyDescent="0.3">
      <c r="Y158">
        <v>5.4375</v>
      </c>
      <c r="Z158">
        <v>1.2999999999999999E-4</v>
      </c>
    </row>
    <row r="159" spans="25:26" x14ac:dyDescent="0.3">
      <c r="Y159">
        <v>5.4625000000000004</v>
      </c>
      <c r="Z159">
        <v>1.2999999999999999E-4</v>
      </c>
    </row>
    <row r="160" spans="25:26" x14ac:dyDescent="0.3">
      <c r="Y160">
        <v>5.4874999999999998</v>
      </c>
      <c r="Z160">
        <v>1.2999999999999999E-4</v>
      </c>
    </row>
    <row r="161" spans="25:26" x14ac:dyDescent="0.3">
      <c r="Y161">
        <v>5.5125000000000002</v>
      </c>
      <c r="Z161">
        <v>1.2999999999999999E-4</v>
      </c>
    </row>
    <row r="162" spans="25:26" x14ac:dyDescent="0.3">
      <c r="Y162">
        <v>5.5374999999999996</v>
      </c>
      <c r="Z162">
        <v>1.2999999999999999E-4</v>
      </c>
    </row>
    <row r="163" spans="25:26" x14ac:dyDescent="0.3">
      <c r="Y163">
        <v>5.5625</v>
      </c>
      <c r="Z163">
        <v>1.2999999999999999E-4</v>
      </c>
    </row>
    <row r="164" spans="25:26" x14ac:dyDescent="0.3">
      <c r="Y164">
        <v>5.5875000000000004</v>
      </c>
      <c r="Z164">
        <v>1.3999999999999999E-4</v>
      </c>
    </row>
    <row r="165" spans="25:26" x14ac:dyDescent="0.3">
      <c r="Y165">
        <v>5.6124999999999998</v>
      </c>
      <c r="Z165">
        <v>1.3999999999999999E-4</v>
      </c>
    </row>
    <row r="166" spans="25:26" x14ac:dyDescent="0.3">
      <c r="Y166">
        <v>5.6375000000000002</v>
      </c>
      <c r="Z166">
        <v>1.3999999999999999E-4</v>
      </c>
    </row>
    <row r="167" spans="25:26" x14ac:dyDescent="0.3">
      <c r="Y167">
        <v>5.6624999999999996</v>
      </c>
      <c r="Z167">
        <v>1.3999999999999999E-4</v>
      </c>
    </row>
    <row r="168" spans="25:26" x14ac:dyDescent="0.3">
      <c r="Y168">
        <v>5.6875</v>
      </c>
      <c r="Z168">
        <v>1.3999999999999999E-4</v>
      </c>
    </row>
    <row r="169" spans="25:26" x14ac:dyDescent="0.3">
      <c r="Y169">
        <v>5.7125000000000004</v>
      </c>
      <c r="Z169">
        <v>1.3999999999999999E-4</v>
      </c>
    </row>
    <row r="170" spans="25:26" x14ac:dyDescent="0.3">
      <c r="Y170">
        <v>5.7374999999999998</v>
      </c>
      <c r="Z170">
        <v>1.3999999999999999E-4</v>
      </c>
    </row>
    <row r="171" spans="25:26" x14ac:dyDescent="0.3">
      <c r="Y171">
        <v>5.7625000000000002</v>
      </c>
      <c r="Z171">
        <v>1.3999999999999999E-4</v>
      </c>
    </row>
    <row r="172" spans="25:26" x14ac:dyDescent="0.3">
      <c r="Y172">
        <v>5.7874999999999996</v>
      </c>
      <c r="Z172">
        <v>1.4999999999999999E-4</v>
      </c>
    </row>
    <row r="173" spans="25:26" x14ac:dyDescent="0.3">
      <c r="Y173">
        <v>5.8125</v>
      </c>
      <c r="Z173">
        <v>1.4999999999999999E-4</v>
      </c>
    </row>
    <row r="174" spans="25:26" x14ac:dyDescent="0.3">
      <c r="Y174">
        <v>5.8375000000000004</v>
      </c>
      <c r="Z174">
        <v>1.4999999999999999E-4</v>
      </c>
    </row>
    <row r="175" spans="25:26" x14ac:dyDescent="0.3">
      <c r="Y175">
        <v>5.8624999999999998</v>
      </c>
      <c r="Z175">
        <v>1.4999999999999999E-4</v>
      </c>
    </row>
    <row r="176" spans="25:26" x14ac:dyDescent="0.3">
      <c r="Y176">
        <v>5.8875000000000002</v>
      </c>
      <c r="Z176">
        <v>1.4999999999999999E-4</v>
      </c>
    </row>
    <row r="177" spans="25:26" x14ac:dyDescent="0.3">
      <c r="Y177">
        <v>5.9124999999999996</v>
      </c>
      <c r="Z177">
        <v>1.4999999999999999E-4</v>
      </c>
    </row>
    <row r="178" spans="25:26" x14ac:dyDescent="0.3">
      <c r="Y178">
        <v>5.9375</v>
      </c>
      <c r="Z178">
        <v>1.4999999999999999E-4</v>
      </c>
    </row>
    <row r="179" spans="25:26" x14ac:dyDescent="0.3">
      <c r="Y179">
        <v>5.9625000000000004</v>
      </c>
      <c r="Z179">
        <v>1.4999999999999999E-4</v>
      </c>
    </row>
    <row r="180" spans="25:26" x14ac:dyDescent="0.3">
      <c r="Y180">
        <v>5.9874999999999998</v>
      </c>
      <c r="Z180">
        <v>1.6000000000000001E-4</v>
      </c>
    </row>
    <row r="181" spans="25:26" x14ac:dyDescent="0.3">
      <c r="Y181">
        <v>6.0125000000000002</v>
      </c>
      <c r="Z181">
        <v>1.6000000000000001E-4</v>
      </c>
    </row>
    <row r="182" spans="25:26" x14ac:dyDescent="0.3">
      <c r="Y182">
        <v>6.0374999999999996</v>
      </c>
      <c r="Z182">
        <v>1.6000000000000001E-4</v>
      </c>
    </row>
    <row r="183" spans="25:26" x14ac:dyDescent="0.3">
      <c r="Y183">
        <v>6.0625</v>
      </c>
      <c r="Z183">
        <v>1.6000000000000001E-4</v>
      </c>
    </row>
    <row r="184" spans="25:26" x14ac:dyDescent="0.3">
      <c r="Y184">
        <v>6.0875000000000004</v>
      </c>
      <c r="Z184">
        <v>1.6000000000000001E-4</v>
      </c>
    </row>
    <row r="185" spans="25:26" x14ac:dyDescent="0.3">
      <c r="Y185">
        <v>6.1124999999999998</v>
      </c>
      <c r="Z185">
        <v>1.6000000000000001E-4</v>
      </c>
    </row>
    <row r="186" spans="25:26" x14ac:dyDescent="0.3">
      <c r="Y186">
        <v>6.1375000000000002</v>
      </c>
      <c r="Z186">
        <v>1.6000000000000001E-4</v>
      </c>
    </row>
    <row r="187" spans="25:26" x14ac:dyDescent="0.3">
      <c r="Y187">
        <v>6.1624999999999996</v>
      </c>
      <c r="Z187">
        <v>1.6000000000000001E-4</v>
      </c>
    </row>
    <row r="188" spans="25:26" x14ac:dyDescent="0.3">
      <c r="Y188">
        <v>6.1875</v>
      </c>
      <c r="Z188">
        <v>1.7000000000000001E-4</v>
      </c>
    </row>
    <row r="189" spans="25:26" x14ac:dyDescent="0.3">
      <c r="Y189">
        <v>6.2125000000000004</v>
      </c>
      <c r="Z189">
        <v>1.7000000000000001E-4</v>
      </c>
    </row>
    <row r="190" spans="25:26" x14ac:dyDescent="0.3">
      <c r="Y190">
        <v>6.2374999999999998</v>
      </c>
      <c r="Z190">
        <v>1.7000000000000001E-4</v>
      </c>
    </row>
    <row r="191" spans="25:26" x14ac:dyDescent="0.3">
      <c r="Y191">
        <v>6.2625000000000002</v>
      </c>
      <c r="Z191">
        <v>1.7000000000000001E-4</v>
      </c>
    </row>
    <row r="192" spans="25:26" x14ac:dyDescent="0.3">
      <c r="Y192">
        <v>6.2874999999999996</v>
      </c>
      <c r="Z192">
        <v>1.7000000000000001E-4</v>
      </c>
    </row>
    <row r="193" spans="25:26" x14ac:dyDescent="0.3">
      <c r="Y193">
        <v>6.3125</v>
      </c>
      <c r="Z193">
        <v>1.7000000000000001E-4</v>
      </c>
    </row>
    <row r="194" spans="25:26" x14ac:dyDescent="0.3">
      <c r="Y194">
        <v>6.3375000000000004</v>
      </c>
      <c r="Z194">
        <v>1.7000000000000001E-4</v>
      </c>
    </row>
    <row r="195" spans="25:26" x14ac:dyDescent="0.3">
      <c r="Y195">
        <v>6.3624999999999998</v>
      </c>
      <c r="Z195">
        <v>1.7000000000000001E-4</v>
      </c>
    </row>
    <row r="196" spans="25:26" x14ac:dyDescent="0.3">
      <c r="Y196">
        <v>6.3875000000000002</v>
      </c>
      <c r="Z196">
        <v>1.7000000000000001E-4</v>
      </c>
    </row>
    <row r="197" spans="25:26" x14ac:dyDescent="0.3">
      <c r="Y197">
        <v>6.4124999999999996</v>
      </c>
      <c r="Z197">
        <v>1.7000000000000001E-4</v>
      </c>
    </row>
    <row r="198" spans="25:26" x14ac:dyDescent="0.3">
      <c r="Y198">
        <v>6.4375</v>
      </c>
      <c r="Z198">
        <v>1.8000000000000001E-4</v>
      </c>
    </row>
    <row r="199" spans="25:26" x14ac:dyDescent="0.3">
      <c r="Y199">
        <v>6.4625000000000004</v>
      </c>
      <c r="Z199">
        <v>1.8000000000000001E-4</v>
      </c>
    </row>
    <row r="200" spans="25:26" x14ac:dyDescent="0.3">
      <c r="Y200">
        <v>6.4874999999999998</v>
      </c>
      <c r="Z200">
        <v>1.8000000000000001E-4</v>
      </c>
    </row>
    <row r="201" spans="25:26" x14ac:dyDescent="0.3">
      <c r="Y201">
        <v>6.5125000000000002</v>
      </c>
      <c r="Z201">
        <v>1.8000000000000001E-4</v>
      </c>
    </row>
    <row r="202" spans="25:26" x14ac:dyDescent="0.3">
      <c r="Y202">
        <v>6.5374999999999996</v>
      </c>
      <c r="Z202">
        <v>1.8000000000000001E-4</v>
      </c>
    </row>
    <row r="203" spans="25:26" x14ac:dyDescent="0.3">
      <c r="Y203">
        <v>6.5625</v>
      </c>
      <c r="Z203">
        <v>1.8000000000000001E-4</v>
      </c>
    </row>
    <row r="204" spans="25:26" x14ac:dyDescent="0.3">
      <c r="Y204">
        <v>6.5875000000000004</v>
      </c>
      <c r="Z204">
        <v>1.8000000000000001E-4</v>
      </c>
    </row>
    <row r="205" spans="25:26" x14ac:dyDescent="0.3">
      <c r="Y205">
        <v>6.6124999999999998</v>
      </c>
      <c r="Z205">
        <v>1.8000000000000001E-4</v>
      </c>
    </row>
    <row r="206" spans="25:26" x14ac:dyDescent="0.3">
      <c r="Y206">
        <v>6.6375000000000002</v>
      </c>
      <c r="Z206">
        <v>1.8000000000000001E-4</v>
      </c>
    </row>
    <row r="207" spans="25:26" x14ac:dyDescent="0.3">
      <c r="Y207">
        <v>6.6624999999999996</v>
      </c>
      <c r="Z207">
        <v>1.8000000000000001E-4</v>
      </c>
    </row>
    <row r="208" spans="25:26" x14ac:dyDescent="0.3">
      <c r="Y208">
        <v>6.6875</v>
      </c>
      <c r="Z208">
        <v>1.8000000000000001E-4</v>
      </c>
    </row>
    <row r="209" spans="25:26" x14ac:dyDescent="0.3">
      <c r="Y209">
        <v>6.7125000000000004</v>
      </c>
      <c r="Z209">
        <v>1.8000000000000001E-4</v>
      </c>
    </row>
    <row r="210" spans="25:26" x14ac:dyDescent="0.3">
      <c r="Y210">
        <v>6.7374999999999998</v>
      </c>
      <c r="Z210">
        <v>1.9000000000000001E-4</v>
      </c>
    </row>
    <row r="211" spans="25:26" x14ac:dyDescent="0.3">
      <c r="Y211">
        <v>6.7625000000000002</v>
      </c>
      <c r="Z211">
        <v>1.9000000000000001E-4</v>
      </c>
    </row>
    <row r="212" spans="25:26" x14ac:dyDescent="0.3">
      <c r="Y212">
        <v>6.7874999999999996</v>
      </c>
      <c r="Z212">
        <v>1.9000000000000001E-4</v>
      </c>
    </row>
    <row r="213" spans="25:26" x14ac:dyDescent="0.3">
      <c r="Y213">
        <v>6.8125</v>
      </c>
      <c r="Z213">
        <v>1.9000000000000001E-4</v>
      </c>
    </row>
    <row r="214" spans="25:26" x14ac:dyDescent="0.3">
      <c r="Y214">
        <v>6.8375000000000004</v>
      </c>
      <c r="Z214">
        <v>1.9000000000000001E-4</v>
      </c>
    </row>
    <row r="215" spans="25:26" x14ac:dyDescent="0.3">
      <c r="Y215">
        <v>6.8624999999999998</v>
      </c>
      <c r="Z215">
        <v>1.9000000000000001E-4</v>
      </c>
    </row>
    <row r="216" spans="25:26" x14ac:dyDescent="0.3">
      <c r="Y216">
        <v>6.8875000000000002</v>
      </c>
      <c r="Z216">
        <v>1.9000000000000001E-4</v>
      </c>
    </row>
    <row r="217" spans="25:26" x14ac:dyDescent="0.3">
      <c r="Y217">
        <v>6.9124999999999996</v>
      </c>
      <c r="Z217">
        <v>1.9000000000000001E-4</v>
      </c>
    </row>
    <row r="218" spans="25:26" x14ac:dyDescent="0.3">
      <c r="Y218">
        <v>6.9375</v>
      </c>
      <c r="Z218">
        <v>1.9000000000000001E-4</v>
      </c>
    </row>
    <row r="219" spans="25:26" x14ac:dyDescent="0.3">
      <c r="Y219">
        <v>6.9625000000000004</v>
      </c>
      <c r="Z219">
        <v>1.9000000000000001E-4</v>
      </c>
    </row>
    <row r="220" spans="25:26" x14ac:dyDescent="0.3">
      <c r="Y220">
        <v>6.9874999999999998</v>
      </c>
      <c r="Z220">
        <v>1.9000000000000001E-4</v>
      </c>
    </row>
    <row r="221" spans="25:26" x14ac:dyDescent="0.3">
      <c r="Y221">
        <v>7.0125000000000002</v>
      </c>
      <c r="Z221">
        <v>1.9000000000000001E-4</v>
      </c>
    </row>
    <row r="222" spans="25:26" x14ac:dyDescent="0.3">
      <c r="Y222">
        <v>7.0374999999999996</v>
      </c>
      <c r="Z222">
        <v>1.9000000000000001E-4</v>
      </c>
    </row>
    <row r="223" spans="25:26" x14ac:dyDescent="0.3">
      <c r="Y223">
        <v>7.0625</v>
      </c>
      <c r="Z223">
        <v>2.0000000000000001E-4</v>
      </c>
    </row>
    <row r="224" spans="25:26" x14ac:dyDescent="0.3">
      <c r="Y224">
        <v>7.0875000000000004</v>
      </c>
      <c r="Z224">
        <v>2.0000000000000001E-4</v>
      </c>
    </row>
    <row r="225" spans="25:26" x14ac:dyDescent="0.3">
      <c r="Y225">
        <v>7.1124999999999998</v>
      </c>
      <c r="Z225">
        <v>2.0000000000000001E-4</v>
      </c>
    </row>
    <row r="226" spans="25:26" x14ac:dyDescent="0.3">
      <c r="Y226">
        <v>7.1375000000000002</v>
      </c>
      <c r="Z226">
        <v>2.0000000000000001E-4</v>
      </c>
    </row>
    <row r="227" spans="25:26" x14ac:dyDescent="0.3">
      <c r="Y227">
        <v>7.1624999999999996</v>
      </c>
      <c r="Z227">
        <v>2.0000000000000001E-4</v>
      </c>
    </row>
    <row r="228" spans="25:26" x14ac:dyDescent="0.3">
      <c r="Y228">
        <v>7.1875</v>
      </c>
      <c r="Z228">
        <v>2.0000000000000001E-4</v>
      </c>
    </row>
    <row r="229" spans="25:26" x14ac:dyDescent="0.3">
      <c r="Y229">
        <v>7.2125000000000004</v>
      </c>
      <c r="Z229">
        <v>2.0000000000000001E-4</v>
      </c>
    </row>
    <row r="230" spans="25:26" x14ac:dyDescent="0.3">
      <c r="Y230">
        <v>7.2374999999999998</v>
      </c>
      <c r="Z230">
        <v>2.0000000000000001E-4</v>
      </c>
    </row>
    <row r="231" spans="25:26" x14ac:dyDescent="0.3">
      <c r="Y231">
        <v>7.2625000000000002</v>
      </c>
      <c r="Z231">
        <v>2.0000000000000001E-4</v>
      </c>
    </row>
    <row r="232" spans="25:26" x14ac:dyDescent="0.3">
      <c r="Y232">
        <v>7.2874999999999996</v>
      </c>
      <c r="Z232">
        <v>2.0000000000000001E-4</v>
      </c>
    </row>
    <row r="233" spans="25:26" x14ac:dyDescent="0.3">
      <c r="Y233">
        <v>7.3125</v>
      </c>
      <c r="Z233">
        <v>2.0000000000000001E-4</v>
      </c>
    </row>
    <row r="234" spans="25:26" x14ac:dyDescent="0.3">
      <c r="Y234">
        <v>7.3375000000000004</v>
      </c>
      <c r="Z234">
        <v>2.0000000000000001E-4</v>
      </c>
    </row>
    <row r="235" spans="25:26" x14ac:dyDescent="0.3">
      <c r="Y235">
        <v>7.3624999999999998</v>
      </c>
      <c r="Z235">
        <v>2.0000000000000001E-4</v>
      </c>
    </row>
    <row r="236" spans="25:26" x14ac:dyDescent="0.3">
      <c r="Y236">
        <v>7.3875000000000002</v>
      </c>
      <c r="Z236">
        <v>2.0000000000000001E-4</v>
      </c>
    </row>
    <row r="237" spans="25:26" x14ac:dyDescent="0.3">
      <c r="Y237">
        <v>7.4124999999999996</v>
      </c>
      <c r="Z237">
        <v>2.0000000000000001E-4</v>
      </c>
    </row>
    <row r="238" spans="25:26" x14ac:dyDescent="0.3">
      <c r="Y238">
        <v>7.4375</v>
      </c>
      <c r="Z238">
        <v>2.0000000000000001E-4</v>
      </c>
    </row>
    <row r="239" spans="25:26" x14ac:dyDescent="0.3">
      <c r="Y239">
        <v>7.4625000000000004</v>
      </c>
      <c r="Z239">
        <v>2.0000000000000001E-4</v>
      </c>
    </row>
    <row r="240" spans="25:26" x14ac:dyDescent="0.3">
      <c r="Y240">
        <v>7.4874999999999998</v>
      </c>
      <c r="Z240">
        <v>2.0000000000000001E-4</v>
      </c>
    </row>
    <row r="241" spans="25:26" x14ac:dyDescent="0.3">
      <c r="Y241">
        <v>7.5125000000000002</v>
      </c>
      <c r="Z241">
        <v>2.1000000000000001E-4</v>
      </c>
    </row>
    <row r="242" spans="25:26" x14ac:dyDescent="0.3">
      <c r="Y242">
        <v>7.5374999999999996</v>
      </c>
      <c r="Z242">
        <v>2.1000000000000001E-4</v>
      </c>
    </row>
    <row r="243" spans="25:26" x14ac:dyDescent="0.3">
      <c r="Y243">
        <v>7.5625</v>
      </c>
      <c r="Z243">
        <v>2.1000000000000001E-4</v>
      </c>
    </row>
    <row r="244" spans="25:26" x14ac:dyDescent="0.3">
      <c r="Y244">
        <v>7.5875000000000004</v>
      </c>
      <c r="Z244">
        <v>2.1000000000000001E-4</v>
      </c>
    </row>
    <row r="245" spans="25:26" x14ac:dyDescent="0.3">
      <c r="Y245">
        <v>7.6124999999999998</v>
      </c>
      <c r="Z245">
        <v>2.1000000000000001E-4</v>
      </c>
    </row>
    <row r="246" spans="25:26" x14ac:dyDescent="0.3">
      <c r="Y246">
        <v>7.6375000000000002</v>
      </c>
      <c r="Z246">
        <v>2.1000000000000001E-4</v>
      </c>
    </row>
    <row r="247" spans="25:26" x14ac:dyDescent="0.3">
      <c r="Y247">
        <v>7.6624999999999996</v>
      </c>
      <c r="Z247">
        <v>2.1000000000000001E-4</v>
      </c>
    </row>
    <row r="248" spans="25:26" x14ac:dyDescent="0.3">
      <c r="Y248">
        <v>7.6875</v>
      </c>
      <c r="Z248">
        <v>2.1000000000000001E-4</v>
      </c>
    </row>
    <row r="249" spans="25:26" x14ac:dyDescent="0.3">
      <c r="Y249">
        <v>7.7125000000000004</v>
      </c>
      <c r="Z249">
        <v>2.1000000000000001E-4</v>
      </c>
    </row>
    <row r="250" spans="25:26" x14ac:dyDescent="0.3">
      <c r="Y250">
        <v>7.7374999999999998</v>
      </c>
      <c r="Z250">
        <v>2.1000000000000001E-4</v>
      </c>
    </row>
    <row r="251" spans="25:26" x14ac:dyDescent="0.3">
      <c r="Y251">
        <v>7.7625000000000002</v>
      </c>
      <c r="Z251">
        <v>2.1000000000000001E-4</v>
      </c>
    </row>
    <row r="252" spans="25:26" x14ac:dyDescent="0.3">
      <c r="Y252">
        <v>7.7874999999999996</v>
      </c>
      <c r="Z252">
        <v>2.1000000000000001E-4</v>
      </c>
    </row>
    <row r="253" spans="25:26" x14ac:dyDescent="0.3">
      <c r="Y253">
        <v>7.8125</v>
      </c>
      <c r="Z253">
        <v>2.1000000000000001E-4</v>
      </c>
    </row>
    <row r="254" spans="25:26" x14ac:dyDescent="0.3">
      <c r="Y254">
        <v>7.8375000000000004</v>
      </c>
      <c r="Z254">
        <v>2.1000000000000001E-4</v>
      </c>
    </row>
    <row r="255" spans="25:26" x14ac:dyDescent="0.3">
      <c r="Y255">
        <v>7.8624999999999998</v>
      </c>
      <c r="Z255">
        <v>2.1000000000000001E-4</v>
      </c>
    </row>
    <row r="256" spans="25:26" x14ac:dyDescent="0.3">
      <c r="Y256">
        <v>7.8875000000000002</v>
      </c>
      <c r="Z256">
        <v>2.0000000000000001E-4</v>
      </c>
    </row>
    <row r="257" spans="25:26" x14ac:dyDescent="0.3">
      <c r="Y257">
        <v>7.9124999999999996</v>
      </c>
      <c r="Z257">
        <v>2.0000000000000001E-4</v>
      </c>
    </row>
    <row r="258" spans="25:26" x14ac:dyDescent="0.3">
      <c r="Y258">
        <v>7.9375</v>
      </c>
      <c r="Z258">
        <v>2.0000000000000001E-4</v>
      </c>
    </row>
    <row r="259" spans="25:26" x14ac:dyDescent="0.3">
      <c r="Y259">
        <v>7.9625000000000004</v>
      </c>
      <c r="Z259">
        <v>2.0000000000000001E-4</v>
      </c>
    </row>
    <row r="260" spans="25:26" x14ac:dyDescent="0.3">
      <c r="Y260">
        <v>7.9874999999999998</v>
      </c>
      <c r="Z260">
        <v>2.0000000000000001E-4</v>
      </c>
    </row>
    <row r="261" spans="25:26" x14ac:dyDescent="0.3">
      <c r="Y261">
        <v>8.0124999999999993</v>
      </c>
      <c r="Z261">
        <v>2.0000000000000001E-4</v>
      </c>
    </row>
    <row r="262" spans="25:26" x14ac:dyDescent="0.3">
      <c r="Y262">
        <v>8.0374999999999996</v>
      </c>
      <c r="Z262">
        <v>2.0000000000000001E-4</v>
      </c>
    </row>
    <row r="263" spans="25:26" x14ac:dyDescent="0.3">
      <c r="Y263">
        <v>8.0625</v>
      </c>
      <c r="Z263">
        <v>2.0000000000000001E-4</v>
      </c>
    </row>
    <row r="264" spans="25:26" x14ac:dyDescent="0.3">
      <c r="Y264">
        <v>8.0875000000000004</v>
      </c>
      <c r="Z264">
        <v>1.9000000000000001E-4</v>
      </c>
    </row>
    <row r="265" spans="25:26" x14ac:dyDescent="0.3">
      <c r="Y265">
        <v>8.1125000000000007</v>
      </c>
      <c r="Z265">
        <v>1.9000000000000001E-4</v>
      </c>
    </row>
    <row r="266" spans="25:26" x14ac:dyDescent="0.3">
      <c r="Y266">
        <v>8.1374999999999993</v>
      </c>
      <c r="Z266">
        <v>1.9000000000000001E-4</v>
      </c>
    </row>
    <row r="267" spans="25:26" x14ac:dyDescent="0.3">
      <c r="Y267">
        <v>8.1624999999999996</v>
      </c>
      <c r="Z267">
        <v>1.9000000000000001E-4</v>
      </c>
    </row>
    <row r="268" spans="25:26" x14ac:dyDescent="0.3">
      <c r="Y268">
        <v>8.1875</v>
      </c>
      <c r="Z268">
        <v>1.9000000000000001E-4</v>
      </c>
    </row>
    <row r="269" spans="25:26" x14ac:dyDescent="0.3">
      <c r="Y269">
        <v>8.2125000000000004</v>
      </c>
      <c r="Z269">
        <v>1.9000000000000001E-4</v>
      </c>
    </row>
    <row r="270" spans="25:26" x14ac:dyDescent="0.3">
      <c r="Y270">
        <v>8.2375000000000007</v>
      </c>
      <c r="Z270">
        <v>1.9000000000000001E-4</v>
      </c>
    </row>
    <row r="271" spans="25:26" x14ac:dyDescent="0.3">
      <c r="Y271">
        <v>8.2624999999999993</v>
      </c>
      <c r="Z271">
        <v>1.8000000000000001E-4</v>
      </c>
    </row>
    <row r="272" spans="25:26" x14ac:dyDescent="0.3">
      <c r="Y272">
        <v>8.2874999999999996</v>
      </c>
      <c r="Z272">
        <v>1.8000000000000001E-4</v>
      </c>
    </row>
    <row r="273" spans="25:26" x14ac:dyDescent="0.3">
      <c r="Y273">
        <v>8.3125</v>
      </c>
      <c r="Z273">
        <v>1.8000000000000001E-4</v>
      </c>
    </row>
    <row r="274" spans="25:26" x14ac:dyDescent="0.3">
      <c r="Y274">
        <v>8.3375000000000004</v>
      </c>
      <c r="Z274">
        <v>1.8000000000000001E-4</v>
      </c>
    </row>
    <row r="275" spans="25:26" x14ac:dyDescent="0.3">
      <c r="Y275">
        <v>8.3625000000000007</v>
      </c>
      <c r="Z275">
        <v>1.8000000000000001E-4</v>
      </c>
    </row>
    <row r="276" spans="25:26" x14ac:dyDescent="0.3">
      <c r="Y276">
        <v>8.3874999999999993</v>
      </c>
      <c r="Z276">
        <v>1.8000000000000001E-4</v>
      </c>
    </row>
    <row r="277" spans="25:26" x14ac:dyDescent="0.3">
      <c r="Y277">
        <v>8.4124999999999996</v>
      </c>
      <c r="Z277">
        <v>1.8000000000000001E-4</v>
      </c>
    </row>
    <row r="278" spans="25:26" x14ac:dyDescent="0.3">
      <c r="Y278">
        <v>8.4375</v>
      </c>
      <c r="Z278">
        <v>1.8000000000000001E-4</v>
      </c>
    </row>
    <row r="279" spans="25:26" x14ac:dyDescent="0.3">
      <c r="Y279">
        <v>8.4625000000000004</v>
      </c>
      <c r="Z279">
        <v>1.8000000000000001E-4</v>
      </c>
    </row>
    <row r="280" spans="25:26" x14ac:dyDescent="0.3">
      <c r="Y280">
        <v>8.4875000000000007</v>
      </c>
      <c r="Z280">
        <v>1.8000000000000001E-4</v>
      </c>
    </row>
    <row r="281" spans="25:26" x14ac:dyDescent="0.3">
      <c r="Y281">
        <v>8.5124999999999993</v>
      </c>
      <c r="Z281">
        <v>1.8000000000000001E-4</v>
      </c>
    </row>
    <row r="282" spans="25:26" x14ac:dyDescent="0.3">
      <c r="Y282">
        <v>8.5374999999999996</v>
      </c>
      <c r="Z282">
        <v>1.8000000000000001E-4</v>
      </c>
    </row>
    <row r="283" spans="25:26" x14ac:dyDescent="0.3">
      <c r="Y283">
        <v>8.5625</v>
      </c>
      <c r="Z283">
        <v>1.8000000000000001E-4</v>
      </c>
    </row>
    <row r="284" spans="25:26" x14ac:dyDescent="0.3">
      <c r="Y284">
        <v>8.5875000000000004</v>
      </c>
      <c r="Z284">
        <v>1.8000000000000001E-4</v>
      </c>
    </row>
    <row r="285" spans="25:26" x14ac:dyDescent="0.3">
      <c r="Y285">
        <v>8.6125000000000007</v>
      </c>
      <c r="Z285">
        <v>1.8000000000000001E-4</v>
      </c>
    </row>
    <row r="286" spans="25:26" x14ac:dyDescent="0.3">
      <c r="Y286">
        <v>8.6374999999999993</v>
      </c>
      <c r="Z286">
        <v>1.8000000000000001E-4</v>
      </c>
    </row>
    <row r="287" spans="25:26" x14ac:dyDescent="0.3">
      <c r="Y287">
        <v>8.6624999999999996</v>
      </c>
      <c r="Z287">
        <v>1.8000000000000001E-4</v>
      </c>
    </row>
    <row r="288" spans="25:26" x14ac:dyDescent="0.3">
      <c r="Y288">
        <v>8.6875</v>
      </c>
      <c r="Z288">
        <v>1.8000000000000001E-4</v>
      </c>
    </row>
    <row r="289" spans="25:26" x14ac:dyDescent="0.3">
      <c r="Y289">
        <v>8.7125000000000004</v>
      </c>
      <c r="Z289">
        <v>1.8000000000000001E-4</v>
      </c>
    </row>
    <row r="290" spans="25:26" x14ac:dyDescent="0.3">
      <c r="Y290">
        <v>8.7375000000000007</v>
      </c>
      <c r="Z290">
        <v>1.8000000000000001E-4</v>
      </c>
    </row>
    <row r="291" spans="25:26" x14ac:dyDescent="0.3">
      <c r="Y291">
        <v>8.7624999999999993</v>
      </c>
      <c r="Z291">
        <v>1.8000000000000001E-4</v>
      </c>
    </row>
    <row r="292" spans="25:26" x14ac:dyDescent="0.3">
      <c r="Y292">
        <v>8.7874999999999996</v>
      </c>
      <c r="Z292">
        <v>1.8000000000000001E-4</v>
      </c>
    </row>
    <row r="293" spans="25:26" x14ac:dyDescent="0.3">
      <c r="Y293">
        <v>8.8125</v>
      </c>
      <c r="Z293">
        <v>1.8000000000000001E-4</v>
      </c>
    </row>
    <row r="294" spans="25:26" x14ac:dyDescent="0.3">
      <c r="Y294">
        <v>8.8375000000000004</v>
      </c>
      <c r="Z294">
        <v>1.8000000000000001E-4</v>
      </c>
    </row>
    <row r="295" spans="25:26" x14ac:dyDescent="0.3">
      <c r="Y295">
        <v>8.8625000000000007</v>
      </c>
      <c r="Z295">
        <v>1.8000000000000001E-4</v>
      </c>
    </row>
    <row r="296" spans="25:26" x14ac:dyDescent="0.3">
      <c r="Y296">
        <v>8.8874999999999993</v>
      </c>
      <c r="Z296">
        <v>1.8000000000000001E-4</v>
      </c>
    </row>
    <row r="297" spans="25:26" x14ac:dyDescent="0.3">
      <c r="Y297">
        <v>8.9124999999999996</v>
      </c>
      <c r="Z297">
        <v>1.8000000000000001E-4</v>
      </c>
    </row>
    <row r="298" spans="25:26" x14ac:dyDescent="0.3">
      <c r="Y298">
        <v>8.9375</v>
      </c>
      <c r="Z298">
        <v>1.8000000000000001E-4</v>
      </c>
    </row>
    <row r="299" spans="25:26" x14ac:dyDescent="0.3">
      <c r="Y299">
        <v>8.9625000000000004</v>
      </c>
      <c r="Z299">
        <v>1.8000000000000001E-4</v>
      </c>
    </row>
    <row r="300" spans="25:26" x14ac:dyDescent="0.3">
      <c r="Y300">
        <v>8.9875000000000007</v>
      </c>
      <c r="Z300">
        <v>1.8000000000000001E-4</v>
      </c>
    </row>
    <row r="301" spans="25:26" x14ac:dyDescent="0.3">
      <c r="Y301">
        <v>9.0124999999999993</v>
      </c>
      <c r="Z301">
        <v>1.8000000000000001E-4</v>
      </c>
    </row>
    <row r="302" spans="25:26" x14ac:dyDescent="0.3">
      <c r="Y302">
        <v>9.0374999999999996</v>
      </c>
      <c r="Z302">
        <v>1.8000000000000001E-4</v>
      </c>
    </row>
    <row r="303" spans="25:26" x14ac:dyDescent="0.3">
      <c r="Y303">
        <v>9.0625</v>
      </c>
      <c r="Z303">
        <v>1.8000000000000001E-4</v>
      </c>
    </row>
    <row r="304" spans="25:26" x14ac:dyDescent="0.3">
      <c r="Y304">
        <v>9.0875000000000004</v>
      </c>
      <c r="Z304">
        <v>1.8000000000000001E-4</v>
      </c>
    </row>
    <row r="305" spans="25:26" x14ac:dyDescent="0.3">
      <c r="Y305">
        <v>9.1125000000000007</v>
      </c>
      <c r="Z305">
        <v>1.8000000000000001E-4</v>
      </c>
    </row>
    <row r="306" spans="25:26" x14ac:dyDescent="0.3">
      <c r="Y306">
        <v>9.1374999999999993</v>
      </c>
      <c r="Z306">
        <v>1.8000000000000001E-4</v>
      </c>
    </row>
    <row r="307" spans="25:26" x14ac:dyDescent="0.3">
      <c r="Y307">
        <v>9.1624999999999996</v>
      </c>
      <c r="Z307">
        <v>1.8000000000000001E-4</v>
      </c>
    </row>
    <row r="308" spans="25:26" x14ac:dyDescent="0.3">
      <c r="Y308">
        <v>9.1875</v>
      </c>
      <c r="Z308">
        <v>1.8000000000000001E-4</v>
      </c>
    </row>
    <row r="309" spans="25:26" x14ac:dyDescent="0.3">
      <c r="Y309">
        <v>9.2125000000000004</v>
      </c>
      <c r="Z309">
        <v>1.8000000000000001E-4</v>
      </c>
    </row>
    <row r="310" spans="25:26" x14ac:dyDescent="0.3">
      <c r="Y310">
        <v>9.2375000000000007</v>
      </c>
      <c r="Z310">
        <v>1.8000000000000001E-4</v>
      </c>
    </row>
    <row r="311" spans="25:26" x14ac:dyDescent="0.3">
      <c r="Y311">
        <v>9.2624999999999993</v>
      </c>
      <c r="Z311">
        <v>1.8000000000000001E-4</v>
      </c>
    </row>
    <row r="312" spans="25:26" x14ac:dyDescent="0.3">
      <c r="Y312">
        <v>9.2874999999999996</v>
      </c>
      <c r="Z312">
        <v>1.8000000000000001E-4</v>
      </c>
    </row>
    <row r="313" spans="25:26" x14ac:dyDescent="0.3">
      <c r="Y313">
        <v>9.3125</v>
      </c>
      <c r="Z313">
        <v>1.8000000000000001E-4</v>
      </c>
    </row>
    <row r="314" spans="25:26" x14ac:dyDescent="0.3">
      <c r="Y314">
        <v>9.3375000000000004</v>
      </c>
      <c r="Z314">
        <v>1.8000000000000001E-4</v>
      </c>
    </row>
    <row r="315" spans="25:26" x14ac:dyDescent="0.3">
      <c r="Y315">
        <v>9.3625000000000007</v>
      </c>
      <c r="Z315">
        <v>1.8000000000000001E-4</v>
      </c>
    </row>
    <row r="316" spans="25:26" x14ac:dyDescent="0.3">
      <c r="Y316">
        <v>9.3874999999999993</v>
      </c>
      <c r="Z316">
        <v>1.7000000000000001E-4</v>
      </c>
    </row>
    <row r="317" spans="25:26" x14ac:dyDescent="0.3">
      <c r="Y317">
        <v>9.4124999999999996</v>
      </c>
      <c r="Z317">
        <v>1.7000000000000001E-4</v>
      </c>
    </row>
    <row r="318" spans="25:26" x14ac:dyDescent="0.3">
      <c r="Y318">
        <v>9.4375</v>
      </c>
      <c r="Z318">
        <v>1.7000000000000001E-4</v>
      </c>
    </row>
    <row r="319" spans="25:26" x14ac:dyDescent="0.3">
      <c r="Y319">
        <v>9.4625000000000004</v>
      </c>
      <c r="Z319">
        <v>1.7000000000000001E-4</v>
      </c>
    </row>
    <row r="320" spans="25:26" x14ac:dyDescent="0.3">
      <c r="Y320">
        <v>9.4875000000000007</v>
      </c>
      <c r="Z320">
        <v>1.7000000000000001E-4</v>
      </c>
    </row>
    <row r="321" spans="25:26" x14ac:dyDescent="0.3">
      <c r="Y321">
        <v>9.5124999999999993</v>
      </c>
      <c r="Z321">
        <v>1.7000000000000001E-4</v>
      </c>
    </row>
    <row r="322" spans="25:26" x14ac:dyDescent="0.3">
      <c r="Y322">
        <v>9.5374999999999996</v>
      </c>
      <c r="Z322">
        <v>1.7000000000000001E-4</v>
      </c>
    </row>
    <row r="323" spans="25:26" x14ac:dyDescent="0.3">
      <c r="Y323">
        <v>9.5625</v>
      </c>
      <c r="Z323">
        <v>1.7000000000000001E-4</v>
      </c>
    </row>
    <row r="324" spans="25:26" x14ac:dyDescent="0.3">
      <c r="Y324">
        <v>9.5875000000000004</v>
      </c>
      <c r="Z324">
        <v>1.7000000000000001E-4</v>
      </c>
    </row>
    <row r="325" spans="25:26" x14ac:dyDescent="0.3">
      <c r="Y325">
        <v>9.6125000000000007</v>
      </c>
      <c r="Z325">
        <v>1.7000000000000001E-4</v>
      </c>
    </row>
    <row r="326" spans="25:26" x14ac:dyDescent="0.3">
      <c r="Y326">
        <v>9.6374999999999993</v>
      </c>
      <c r="Z326">
        <v>1.7000000000000001E-4</v>
      </c>
    </row>
    <row r="327" spans="25:26" x14ac:dyDescent="0.3">
      <c r="Y327">
        <v>9.6624999999999996</v>
      </c>
      <c r="Z327">
        <v>1.7000000000000001E-4</v>
      </c>
    </row>
    <row r="328" spans="25:26" x14ac:dyDescent="0.3">
      <c r="Y328">
        <v>9.6875</v>
      </c>
      <c r="Z328">
        <v>1.7000000000000001E-4</v>
      </c>
    </row>
    <row r="330" spans="25:26" x14ac:dyDescent="0.3">
      <c r="Y330" t="s">
        <v>57</v>
      </c>
    </row>
    <row r="331" spans="25:26" x14ac:dyDescent="0.3">
      <c r="Y331" t="s">
        <v>58</v>
      </c>
    </row>
    <row r="332" spans="25:26" x14ac:dyDescent="0.3">
      <c r="Y332" t="s">
        <v>128</v>
      </c>
    </row>
  </sheetData>
  <pageMargins left="0" right="0" top="0.39409448818897641" bottom="0.39409448818897641" header="0" footer="0"/>
  <pageSetup paperSize="9" orientation="portrait" r:id="rId1"/>
  <headerFooter>
    <oddHeader>&amp;C&amp;A</oddHeader>
    <oddFooter>&amp;CPágina &amp;P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C330"/>
  <sheetViews>
    <sheetView tabSelected="1" topLeftCell="H83" zoomScaleNormal="100" workbookViewId="0"/>
  </sheetViews>
  <sheetFormatPr baseColWidth="10" defaultColWidth="9" defaultRowHeight="14" x14ac:dyDescent="0.3"/>
  <cols>
    <col min="1" max="1" width="20" customWidth="1"/>
    <col min="2" max="14" width="10.75" customWidth="1"/>
  </cols>
  <sheetData>
    <row r="1" spans="1:55" x14ac:dyDescent="0.3">
      <c r="A1" t="s">
        <v>0</v>
      </c>
      <c r="C1" s="1"/>
      <c r="D1" s="1"/>
      <c r="E1" s="2" t="s">
        <v>20</v>
      </c>
      <c r="U1" t="s">
        <v>23</v>
      </c>
      <c r="X1" t="s">
        <v>55</v>
      </c>
      <c r="Y1" t="s">
        <v>56</v>
      </c>
      <c r="AA1" t="s">
        <v>60</v>
      </c>
      <c r="AB1" t="s">
        <v>61</v>
      </c>
      <c r="AC1" t="s">
        <v>62</v>
      </c>
      <c r="AD1" t="s">
        <v>63</v>
      </c>
      <c r="AE1" t="s">
        <v>64</v>
      </c>
      <c r="AI1" t="s">
        <v>79</v>
      </c>
      <c r="AJ1" t="s">
        <v>65</v>
      </c>
      <c r="AK1" t="s">
        <v>80</v>
      </c>
      <c r="AL1" t="s">
        <v>63</v>
      </c>
      <c r="AM1" t="s">
        <v>64</v>
      </c>
      <c r="AN1" t="s">
        <v>81</v>
      </c>
      <c r="AO1" t="s">
        <v>82</v>
      </c>
      <c r="AT1" t="s">
        <v>79</v>
      </c>
      <c r="AU1" t="s">
        <v>65</v>
      </c>
      <c r="AV1" t="s">
        <v>80</v>
      </c>
      <c r="AW1" t="s">
        <v>63</v>
      </c>
      <c r="AX1" t="s">
        <v>64</v>
      </c>
      <c r="AY1" t="s">
        <v>81</v>
      </c>
      <c r="AZ1" t="s">
        <v>82</v>
      </c>
    </row>
    <row r="2" spans="1:55" x14ac:dyDescent="0.3">
      <c r="A2" t="s">
        <v>2</v>
      </c>
      <c r="B2" s="2" t="s">
        <v>20</v>
      </c>
      <c r="C2" s="3"/>
      <c r="D2" s="1" t="s">
        <v>3</v>
      </c>
      <c r="E2" t="s">
        <v>159</v>
      </c>
      <c r="F2" t="s">
        <v>160</v>
      </c>
      <c r="G2" t="s">
        <v>161</v>
      </c>
      <c r="H2" t="s">
        <v>162</v>
      </c>
      <c r="I2" t="s">
        <v>159</v>
      </c>
      <c r="AB2" t="s">
        <v>65</v>
      </c>
      <c r="AC2" t="s">
        <v>66</v>
      </c>
      <c r="AK2" t="s">
        <v>83</v>
      </c>
      <c r="AV2" t="s">
        <v>83</v>
      </c>
    </row>
    <row r="3" spans="1:55" x14ac:dyDescent="0.3">
      <c r="A3" t="s">
        <v>5</v>
      </c>
      <c r="B3" s="4">
        <v>21.339700000000001</v>
      </c>
      <c r="C3" s="4"/>
      <c r="D3" s="11">
        <v>4.9711999999999999E-2</v>
      </c>
      <c r="E3" s="5">
        <v>6.8967000000000001</v>
      </c>
      <c r="F3" s="5">
        <v>1.6674</v>
      </c>
      <c r="G3" s="35">
        <v>25.102</v>
      </c>
      <c r="H3" s="35">
        <v>504.95249999999999</v>
      </c>
      <c r="I3" s="5">
        <v>6.8967000000000001</v>
      </c>
      <c r="U3" t="s">
        <v>24</v>
      </c>
      <c r="V3">
        <v>6.4790000000000001</v>
      </c>
      <c r="W3" t="s">
        <v>114</v>
      </c>
      <c r="X3" t="s">
        <v>115</v>
      </c>
      <c r="Y3" t="s">
        <v>120</v>
      </c>
      <c r="AA3" t="s">
        <v>115</v>
      </c>
      <c r="AB3" t="s">
        <v>37</v>
      </c>
      <c r="AC3" t="s">
        <v>144</v>
      </c>
      <c r="AD3" t="s">
        <v>120</v>
      </c>
      <c r="AE3" t="s">
        <v>145</v>
      </c>
      <c r="AG3" t="s">
        <v>119</v>
      </c>
      <c r="AI3" t="s">
        <v>115</v>
      </c>
      <c r="AJ3" t="s">
        <v>37</v>
      </c>
      <c r="AK3" t="s">
        <v>114</v>
      </c>
      <c r="AL3" t="s">
        <v>120</v>
      </c>
      <c r="AM3" t="s">
        <v>121</v>
      </c>
      <c r="AN3" t="s">
        <v>37</v>
      </c>
      <c r="AO3" t="s">
        <v>37</v>
      </c>
      <c r="AT3" t="s">
        <v>115</v>
      </c>
      <c r="AU3" t="s">
        <v>37</v>
      </c>
      <c r="AV3" t="s">
        <v>114</v>
      </c>
      <c r="AW3" t="s">
        <v>120</v>
      </c>
      <c r="AX3" t="s">
        <v>121</v>
      </c>
      <c r="AY3" t="s">
        <v>37</v>
      </c>
      <c r="AZ3" t="s">
        <v>37</v>
      </c>
    </row>
    <row r="4" spans="1:55" x14ac:dyDescent="0.3">
      <c r="A4" t="s">
        <v>6</v>
      </c>
      <c r="B4" s="4">
        <v>20.055800000000001</v>
      </c>
      <c r="C4" s="4"/>
      <c r="D4" s="11">
        <v>9.9604999999999999E-2</v>
      </c>
      <c r="E4" s="5">
        <v>7.0987</v>
      </c>
      <c r="F4" s="5">
        <v>1.8113999999999999</v>
      </c>
      <c r="G4" s="35">
        <v>48.865000000000002</v>
      </c>
      <c r="H4" s="35">
        <v>490.5829</v>
      </c>
      <c r="I4" s="5">
        <v>7.0987</v>
      </c>
      <c r="U4" t="s">
        <v>26</v>
      </c>
      <c r="V4">
        <v>2.016</v>
      </c>
      <c r="W4" t="s">
        <v>114</v>
      </c>
    </row>
    <row r="5" spans="1:55" x14ac:dyDescent="0.3">
      <c r="A5" t="s">
        <v>7</v>
      </c>
      <c r="B5" s="4">
        <v>1.2839</v>
      </c>
      <c r="C5" s="4"/>
      <c r="D5" s="11">
        <v>0.14760300000000001</v>
      </c>
      <c r="E5" s="5">
        <v>7.1241000000000003</v>
      </c>
      <c r="F5" s="5">
        <v>1.9201999999999999</v>
      </c>
      <c r="G5" s="35">
        <v>72.153999999999996</v>
      </c>
      <c r="H5" s="35">
        <v>488.83679999999998</v>
      </c>
      <c r="I5" s="5">
        <v>7.1241000000000003</v>
      </c>
      <c r="U5" t="s">
        <v>27</v>
      </c>
      <c r="V5">
        <v>89.54</v>
      </c>
      <c r="W5" t="s">
        <v>114</v>
      </c>
      <c r="X5">
        <v>1.5625</v>
      </c>
      <c r="Y5">
        <v>3.7699999999999999E-3</v>
      </c>
      <c r="AA5" s="13">
        <v>8.0683000000000007</v>
      </c>
      <c r="AB5" s="14">
        <v>7.0153999999999995E-4</v>
      </c>
      <c r="AC5" s="9">
        <v>1.3969</v>
      </c>
      <c r="AD5" s="9">
        <v>1.5187999999999999E-4</v>
      </c>
      <c r="AE5" s="9">
        <v>0.18823999999999999</v>
      </c>
      <c r="AG5">
        <f>AD5*100000</f>
        <v>15.187999999999999</v>
      </c>
      <c r="AI5">
        <v>16.9038</v>
      </c>
      <c r="AJ5" s="9">
        <v>8.9394000000000005E-5</v>
      </c>
      <c r="AK5" s="9">
        <v>0.10577</v>
      </c>
      <c r="AL5" s="9">
        <v>4.6962999999999997E-5</v>
      </c>
      <c r="AM5" s="9">
        <v>5.5565000000000003E-2</v>
      </c>
      <c r="AN5" s="9">
        <v>1.8259999999999999E-3</v>
      </c>
      <c r="AO5" s="9">
        <v>2.1604000000000001</v>
      </c>
      <c r="AQ5">
        <f>AI5/10</f>
        <v>1.69038</v>
      </c>
      <c r="AR5" s="9">
        <v>4.6962999999999997E-5</v>
      </c>
      <c r="AT5">
        <v>16.632899999999999</v>
      </c>
      <c r="AU5" s="9">
        <v>4.0380000000000003E-5</v>
      </c>
      <c r="AV5" s="9">
        <v>4.8554E-2</v>
      </c>
      <c r="AW5" s="9">
        <v>2.8019000000000001E-5</v>
      </c>
      <c r="AX5" s="9">
        <v>3.3690999999999999E-2</v>
      </c>
      <c r="AY5" s="9">
        <v>1.0724E-3</v>
      </c>
      <c r="AZ5" s="9">
        <v>1.2895000000000001</v>
      </c>
      <c r="BB5">
        <f>AT5/10</f>
        <v>1.6632899999999999</v>
      </c>
      <c r="BC5" s="9">
        <v>2.8019000000000001E-5</v>
      </c>
    </row>
    <row r="6" spans="1:55" x14ac:dyDescent="0.3">
      <c r="A6" t="s">
        <v>8</v>
      </c>
      <c r="B6" s="1">
        <v>21.335100000000001</v>
      </c>
      <c r="C6" s="1"/>
      <c r="D6" s="11">
        <v>0.19758899999999999</v>
      </c>
      <c r="E6" s="5">
        <v>7.0773999999999999</v>
      </c>
      <c r="F6" s="5">
        <v>2.0264000000000002</v>
      </c>
      <c r="G6" s="35">
        <v>97.225999999999999</v>
      </c>
      <c r="H6" s="35">
        <v>492.06270000000001</v>
      </c>
      <c r="I6" s="5">
        <v>7.0773999999999999</v>
      </c>
      <c r="U6" t="s">
        <v>28</v>
      </c>
      <c r="V6">
        <v>4.3659999999999997</v>
      </c>
      <c r="W6" t="s">
        <v>114</v>
      </c>
      <c r="X6">
        <v>1.5874999999999999</v>
      </c>
      <c r="Y6">
        <v>3.7699999999999999E-3</v>
      </c>
      <c r="AA6" s="13">
        <v>8.4397000000000002</v>
      </c>
      <c r="AB6" s="14">
        <v>7.4854000000000001E-4</v>
      </c>
      <c r="AC6" s="9">
        <v>1.4525999999999999</v>
      </c>
      <c r="AD6" s="9">
        <v>1.2656000000000001E-4</v>
      </c>
      <c r="AE6" s="9">
        <v>0.14996000000000001</v>
      </c>
      <c r="AG6">
        <f t="shared" ref="AG6:AG69" si="0">AD6*100000</f>
        <v>12.656000000000001</v>
      </c>
      <c r="AI6">
        <v>19.016300000000001</v>
      </c>
      <c r="AJ6" s="9">
        <v>3.5722E-4</v>
      </c>
      <c r="AK6" s="9">
        <v>0.38745000000000002</v>
      </c>
      <c r="AL6" s="9">
        <v>1.1537E-4</v>
      </c>
      <c r="AM6" s="9">
        <v>0.12132999999999999</v>
      </c>
      <c r="AN6" s="9">
        <v>5.0451999999999997E-3</v>
      </c>
      <c r="AO6" s="9">
        <v>5.3061999999999996</v>
      </c>
      <c r="AQ6">
        <f t="shared" ref="AQ6:AQ16" si="1">AI6/10</f>
        <v>1.9016300000000002</v>
      </c>
      <c r="AR6" s="9">
        <v>1.1537E-4</v>
      </c>
      <c r="AT6">
        <v>18.667999999999999</v>
      </c>
      <c r="AU6" s="9">
        <v>8.0006999999999995E-5</v>
      </c>
      <c r="AV6" s="9">
        <v>9.1009000000000007E-2</v>
      </c>
      <c r="AW6" s="9">
        <v>1.5074E-5</v>
      </c>
      <c r="AX6" s="9">
        <v>1.6149E-2</v>
      </c>
      <c r="AY6" s="9">
        <v>6.4685999999999997E-4</v>
      </c>
      <c r="AZ6" s="9">
        <v>0.69301000000000001</v>
      </c>
      <c r="BB6">
        <f t="shared" ref="BB6:BB17" si="2">AT6/10</f>
        <v>1.8668</v>
      </c>
      <c r="BC6" s="9">
        <v>1.5074E-5</v>
      </c>
    </row>
    <row r="7" spans="1:55" x14ac:dyDescent="0.3">
      <c r="A7" t="s">
        <v>9</v>
      </c>
      <c r="B7" s="6">
        <v>1.2793000000000001</v>
      </c>
      <c r="C7" s="4"/>
      <c r="D7" s="11">
        <v>0.24820200000000001</v>
      </c>
      <c r="E7" s="5">
        <v>6.9808000000000003</v>
      </c>
      <c r="F7" s="5">
        <v>2.1333000000000002</v>
      </c>
      <c r="G7" s="35">
        <v>123.82</v>
      </c>
      <c r="H7" s="35">
        <v>498.87329999999997</v>
      </c>
      <c r="I7" s="5">
        <v>6.9808000000000003</v>
      </c>
      <c r="U7" t="s">
        <v>29</v>
      </c>
      <c r="V7">
        <v>6.0179999999999998</v>
      </c>
      <c r="W7" t="s">
        <v>114</v>
      </c>
      <c r="X7">
        <v>1.6125</v>
      </c>
      <c r="Y7">
        <v>3.7699999999999999E-3</v>
      </c>
      <c r="AA7" s="13">
        <v>8.8282000000000007</v>
      </c>
      <c r="AB7" s="14">
        <v>7.8465000000000002E-4</v>
      </c>
      <c r="AC7" s="9">
        <v>1.4935</v>
      </c>
      <c r="AD7" s="9">
        <v>9.2961000000000007E-5</v>
      </c>
      <c r="AE7" s="9">
        <v>0.1053</v>
      </c>
      <c r="AG7">
        <f t="shared" si="0"/>
        <v>9.2961000000000009</v>
      </c>
      <c r="AI7">
        <v>21.449200000000001</v>
      </c>
      <c r="AJ7" s="9">
        <v>4.3734999999999998E-4</v>
      </c>
      <c r="AK7" s="9">
        <v>0.46216000000000002</v>
      </c>
      <c r="AL7" s="9">
        <v>3.1492000000000003E-5</v>
      </c>
      <c r="AM7" s="9">
        <v>2.9364000000000001E-2</v>
      </c>
      <c r="AN7" s="9">
        <v>1.5535E-3</v>
      </c>
      <c r="AO7" s="9">
        <v>1.4486000000000001</v>
      </c>
      <c r="AQ7">
        <f t="shared" si="1"/>
        <v>2.1449199999999999</v>
      </c>
      <c r="AR7" s="9">
        <v>3.1492000000000003E-5</v>
      </c>
      <c r="AT7">
        <v>20.957799999999999</v>
      </c>
      <c r="AU7" s="9">
        <v>1.2475999999999999E-4</v>
      </c>
      <c r="AV7" s="9">
        <v>0.13372000000000001</v>
      </c>
      <c r="AW7" s="9">
        <v>2.2942000000000002E-5</v>
      </c>
      <c r="AX7" s="9">
        <v>2.1892999999999999E-2</v>
      </c>
      <c r="AY7" s="9">
        <v>1.1062999999999999E-3</v>
      </c>
      <c r="AZ7" s="9">
        <v>1.0557000000000001</v>
      </c>
      <c r="BB7">
        <f t="shared" si="2"/>
        <v>2.09578</v>
      </c>
      <c r="BC7" s="9">
        <v>2.2942000000000002E-5</v>
      </c>
    </row>
    <row r="8" spans="1:55" x14ac:dyDescent="0.3">
      <c r="A8" t="s">
        <v>10</v>
      </c>
      <c r="B8" s="4">
        <v>4.5999999999999401E-3</v>
      </c>
      <c r="C8" s="4"/>
      <c r="D8" s="11">
        <v>0.29931099999999999</v>
      </c>
      <c r="E8" s="5">
        <v>6.8391999999999999</v>
      </c>
      <c r="F8" s="5">
        <v>2.2425000000000002</v>
      </c>
      <c r="G8" s="35">
        <v>152.41</v>
      </c>
      <c r="H8" s="35">
        <v>509.19749999999999</v>
      </c>
      <c r="I8" s="5">
        <v>6.8391999999999999</v>
      </c>
      <c r="U8" t="s">
        <v>30</v>
      </c>
      <c r="V8">
        <v>4.423</v>
      </c>
      <c r="W8" t="s">
        <v>114</v>
      </c>
      <c r="X8">
        <v>1.6375</v>
      </c>
      <c r="Y8">
        <v>3.7699999999999999E-3</v>
      </c>
      <c r="AA8" s="13">
        <v>9.2345000000000006</v>
      </c>
      <c r="AB8" s="14">
        <v>7.8602000000000001E-4</v>
      </c>
      <c r="AC8" s="9">
        <v>1.4948999999999999</v>
      </c>
      <c r="AD8" s="9">
        <v>3.3593000000000002E-6</v>
      </c>
      <c r="AE8" s="9">
        <v>3.6378000000000001E-3</v>
      </c>
      <c r="AG8">
        <f t="shared" si="0"/>
        <v>0.33593000000000001</v>
      </c>
      <c r="AI8">
        <v>24.285299999999999</v>
      </c>
      <c r="AJ8" s="9">
        <v>5.0754000000000001E-4</v>
      </c>
      <c r="AK8" s="9">
        <v>0.51997000000000004</v>
      </c>
      <c r="AL8" s="9">
        <v>2.2441000000000001E-5</v>
      </c>
      <c r="AM8" s="9">
        <v>1.8481999999999998E-2</v>
      </c>
      <c r="AN8" s="9">
        <v>1.2532000000000001E-3</v>
      </c>
      <c r="AO8" s="9">
        <v>1.032</v>
      </c>
      <c r="AQ8">
        <f t="shared" si="1"/>
        <v>2.4285299999999999</v>
      </c>
      <c r="AR8" s="9">
        <v>2.2441000000000001E-5</v>
      </c>
      <c r="AT8">
        <v>23.566099999999999</v>
      </c>
      <c r="AU8" s="9">
        <v>1.6971E-4</v>
      </c>
      <c r="AV8" s="9">
        <v>0.17186999999999999</v>
      </c>
      <c r="AW8" s="9">
        <v>1.3764999999999999E-5</v>
      </c>
      <c r="AX8" s="9">
        <v>1.1682E-2</v>
      </c>
      <c r="AY8" s="9">
        <v>7.4574000000000005E-4</v>
      </c>
      <c r="AZ8" s="9">
        <v>0.63290000000000002</v>
      </c>
      <c r="BB8">
        <f t="shared" si="2"/>
        <v>2.3566099999999999</v>
      </c>
      <c r="BC8" s="9">
        <v>1.3764999999999999E-5</v>
      </c>
    </row>
    <row r="9" spans="1:55" x14ac:dyDescent="0.3">
      <c r="A9" t="s">
        <v>11</v>
      </c>
      <c r="B9" s="4">
        <v>3.5957164074102601E-3</v>
      </c>
      <c r="C9" s="4"/>
      <c r="D9" s="11">
        <v>0.34756100000000001</v>
      </c>
      <c r="E9" s="5">
        <v>6.7309999999999999</v>
      </c>
      <c r="F9" s="5">
        <v>2.3702999999999999</v>
      </c>
      <c r="G9" s="35">
        <v>179.82</v>
      </c>
      <c r="H9" s="35">
        <v>517.38099999999997</v>
      </c>
      <c r="I9" s="5">
        <v>6.7309999999999999</v>
      </c>
      <c r="U9" t="s">
        <v>31</v>
      </c>
      <c r="V9">
        <v>6.093</v>
      </c>
      <c r="W9" t="s">
        <v>114</v>
      </c>
      <c r="X9">
        <v>1.6625000000000001</v>
      </c>
      <c r="Y9">
        <v>3.7699999999999999E-3</v>
      </c>
      <c r="AA9" s="13">
        <v>9.6594999999999995</v>
      </c>
      <c r="AB9" s="14">
        <v>7.8602000000000001E-4</v>
      </c>
      <c r="AC9" s="9">
        <v>1.4948999999999999</v>
      </c>
      <c r="AD9" s="9">
        <v>0</v>
      </c>
      <c r="AE9" s="9">
        <v>0</v>
      </c>
      <c r="AG9">
        <f t="shared" si="0"/>
        <v>0</v>
      </c>
      <c r="AI9">
        <v>27.840599999999998</v>
      </c>
      <c r="AJ9" s="9">
        <v>6.6118000000000004E-4</v>
      </c>
      <c r="AK9" s="9">
        <v>0.63034000000000001</v>
      </c>
      <c r="AL9" s="9">
        <v>3.8577E-5</v>
      </c>
      <c r="AM9" s="9">
        <v>2.7713000000000002E-2</v>
      </c>
      <c r="AN9" s="9">
        <v>2.4688000000000002E-3</v>
      </c>
      <c r="AO9" s="9">
        <v>1.7735000000000001</v>
      </c>
      <c r="AQ9">
        <f t="shared" si="1"/>
        <v>2.7840599999999998</v>
      </c>
      <c r="AR9" s="9">
        <v>3.8577E-5</v>
      </c>
      <c r="AT9">
        <v>27.567599999999999</v>
      </c>
      <c r="AU9" s="9">
        <v>3.7545999999999999E-4</v>
      </c>
      <c r="AV9" s="9">
        <v>0.32113999999999998</v>
      </c>
      <c r="AW9" s="9">
        <v>4.3432E-5</v>
      </c>
      <c r="AX9" s="9">
        <v>3.1510000000000003E-2</v>
      </c>
      <c r="AY9" s="9">
        <v>2.7501000000000001E-3</v>
      </c>
      <c r="AZ9" s="9">
        <v>1.9952000000000001</v>
      </c>
      <c r="BB9">
        <f t="shared" si="2"/>
        <v>2.7567599999999999</v>
      </c>
      <c r="BC9" s="9">
        <v>4.3432E-5</v>
      </c>
    </row>
    <row r="10" spans="1:55" x14ac:dyDescent="0.3">
      <c r="A10" s="1"/>
      <c r="B10" s="1"/>
      <c r="C10" s="1"/>
      <c r="D10" s="11">
        <v>0.39568199999999998</v>
      </c>
      <c r="E10" s="5">
        <v>6.5494000000000003</v>
      </c>
      <c r="F10" s="5">
        <v>2.4900000000000002</v>
      </c>
      <c r="G10" s="35">
        <v>210.4</v>
      </c>
      <c r="H10" s="35">
        <v>531.73080000000004</v>
      </c>
      <c r="I10" s="5">
        <v>6.5494000000000003</v>
      </c>
      <c r="U10" t="s">
        <v>32</v>
      </c>
      <c r="V10">
        <v>2.016</v>
      </c>
      <c r="W10" t="s">
        <v>114</v>
      </c>
      <c r="X10">
        <v>1.6875</v>
      </c>
      <c r="Y10">
        <v>3.7699999999999999E-3</v>
      </c>
      <c r="AA10" s="13">
        <v>10.104100000000001</v>
      </c>
      <c r="AB10" s="14">
        <v>7.8602000000000001E-4</v>
      </c>
      <c r="AC10" s="9">
        <v>1.4948999999999999</v>
      </c>
      <c r="AD10" s="9">
        <v>0</v>
      </c>
      <c r="AE10" s="9">
        <v>0</v>
      </c>
      <c r="AG10">
        <f t="shared" si="0"/>
        <v>0</v>
      </c>
      <c r="AI10">
        <v>32.398200000000003</v>
      </c>
      <c r="AJ10" s="9">
        <v>8.5404000000000003E-4</v>
      </c>
      <c r="AK10" s="9">
        <v>0.74939999999999996</v>
      </c>
      <c r="AL10" s="9">
        <v>3.7574999999999999E-5</v>
      </c>
      <c r="AM10" s="9">
        <v>2.3196000000000001E-2</v>
      </c>
      <c r="AN10" s="9">
        <v>2.7972000000000001E-3</v>
      </c>
      <c r="AO10" s="9">
        <v>1.7267999999999999</v>
      </c>
      <c r="AQ10">
        <f t="shared" si="1"/>
        <v>3.2398200000000004</v>
      </c>
      <c r="AR10" s="9">
        <v>3.7574999999999999E-5</v>
      </c>
      <c r="AT10">
        <v>32.298900000000003</v>
      </c>
      <c r="AU10" s="9">
        <v>7.1266000000000005E-4</v>
      </c>
      <c r="AV10" s="9">
        <v>0.52993999999999997</v>
      </c>
      <c r="AW10" s="9">
        <v>7.1359999999999994E-5</v>
      </c>
      <c r="AX10" s="9">
        <v>4.4186999999999997E-2</v>
      </c>
      <c r="AY10" s="9">
        <v>5.2976000000000004E-3</v>
      </c>
      <c r="AZ10" s="9">
        <v>3.2804000000000002</v>
      </c>
      <c r="BB10">
        <f t="shared" si="2"/>
        <v>3.2298900000000001</v>
      </c>
      <c r="BC10" s="9">
        <v>7.1359999999999994E-5</v>
      </c>
    </row>
    <row r="11" spans="1:55" ht="16.5" x14ac:dyDescent="0.3">
      <c r="A11" t="s">
        <v>12</v>
      </c>
      <c r="B11" s="1">
        <v>2.016</v>
      </c>
      <c r="C11" s="1"/>
      <c r="D11" s="11">
        <v>0.44618000000000002</v>
      </c>
      <c r="E11" s="5">
        <v>6.2866999999999997</v>
      </c>
      <c r="F11" s="5">
        <v>2.6080000000000001</v>
      </c>
      <c r="G11" s="35">
        <v>247.16</v>
      </c>
      <c r="H11" s="35">
        <v>553.94849999999997</v>
      </c>
      <c r="I11" s="5">
        <v>6.2866999999999997</v>
      </c>
      <c r="U11" t="s">
        <v>33</v>
      </c>
      <c r="V11">
        <v>19.89</v>
      </c>
      <c r="W11" t="s">
        <v>114</v>
      </c>
      <c r="X11">
        <v>1.7124999999999999</v>
      </c>
      <c r="Y11">
        <v>3.7699999999999999E-3</v>
      </c>
      <c r="AA11" s="15">
        <v>10.5692</v>
      </c>
      <c r="AB11" s="16">
        <v>7.8602000000000001E-4</v>
      </c>
      <c r="AC11" s="9">
        <v>1.4948999999999999</v>
      </c>
      <c r="AD11" s="9">
        <v>0</v>
      </c>
      <c r="AE11" s="9">
        <v>0</v>
      </c>
      <c r="AG11">
        <f t="shared" si="0"/>
        <v>0</v>
      </c>
      <c r="AI11">
        <v>38.506599999999999</v>
      </c>
      <c r="AJ11" s="9">
        <v>1.297E-3</v>
      </c>
      <c r="AK11" s="9">
        <v>0.97945000000000004</v>
      </c>
      <c r="AL11" s="9">
        <v>6.2522999999999998E-5</v>
      </c>
      <c r="AM11" s="9">
        <v>3.2474000000000003E-2</v>
      </c>
      <c r="AN11" s="9">
        <v>5.5278999999999997E-3</v>
      </c>
      <c r="AO11" s="9">
        <v>2.8711000000000002</v>
      </c>
      <c r="AQ11">
        <f t="shared" si="1"/>
        <v>3.85066</v>
      </c>
      <c r="AR11" s="9">
        <v>6.2522999999999998E-5</v>
      </c>
      <c r="AT11">
        <v>38.795499999999997</v>
      </c>
      <c r="AU11" s="9">
        <v>1.6895E-3</v>
      </c>
      <c r="AV11" s="9">
        <v>1.0335000000000001</v>
      </c>
      <c r="AW11" s="9">
        <v>1.1815E-4</v>
      </c>
      <c r="AX11" s="9">
        <v>6.0907000000000003E-2</v>
      </c>
      <c r="AY11" s="9">
        <v>1.0514000000000001E-2</v>
      </c>
      <c r="AZ11" s="9">
        <v>5.4202000000000004</v>
      </c>
      <c r="BB11">
        <f t="shared" si="2"/>
        <v>3.8795499999999996</v>
      </c>
      <c r="BC11" s="9">
        <v>1.1815E-4</v>
      </c>
    </row>
    <row r="12" spans="1:55" ht="16.5" x14ac:dyDescent="0.3">
      <c r="A12" t="s">
        <v>13</v>
      </c>
      <c r="B12" s="7">
        <f>E43</f>
        <v>7.0773999999999999</v>
      </c>
      <c r="C12" s="7" t="s">
        <v>14</v>
      </c>
      <c r="D12" s="11">
        <v>0.49893799999999999</v>
      </c>
      <c r="E12" s="5">
        <v>6.0795000000000003</v>
      </c>
      <c r="F12" s="5">
        <v>2.7875999999999999</v>
      </c>
      <c r="G12" s="35">
        <v>285.81</v>
      </c>
      <c r="H12" s="35">
        <v>572.83320000000003</v>
      </c>
      <c r="I12" s="5">
        <v>6.0795000000000003</v>
      </c>
      <c r="U12" t="s">
        <v>34</v>
      </c>
      <c r="V12">
        <v>5.6059999999999999</v>
      </c>
      <c r="W12" t="s">
        <v>114</v>
      </c>
      <c r="X12">
        <v>1.7375</v>
      </c>
      <c r="Y12">
        <v>3.7699999999999999E-3</v>
      </c>
      <c r="AA12" s="15">
        <v>11.0557</v>
      </c>
      <c r="AB12" s="16">
        <v>7.8602000000000001E-4</v>
      </c>
      <c r="AC12" s="9">
        <v>1.4948999999999999</v>
      </c>
      <c r="AD12" s="9">
        <v>0</v>
      </c>
      <c r="AE12" s="9">
        <v>0</v>
      </c>
      <c r="AG12">
        <f t="shared" si="0"/>
        <v>0</v>
      </c>
      <c r="AI12">
        <v>47.240400000000001</v>
      </c>
      <c r="AJ12" s="9">
        <v>2.215E-3</v>
      </c>
      <c r="AK12" s="9">
        <v>1.3681000000000001</v>
      </c>
      <c r="AL12" s="9">
        <v>8.8417000000000004E-5</v>
      </c>
      <c r="AM12" s="9">
        <v>3.7433000000000001E-2</v>
      </c>
      <c r="AN12" s="9">
        <v>9.5787000000000008E-3</v>
      </c>
      <c r="AO12" s="9">
        <v>4.0552999999999999</v>
      </c>
      <c r="AQ12">
        <f t="shared" si="1"/>
        <v>4.7240400000000005</v>
      </c>
      <c r="AR12" s="9">
        <v>8.8417000000000004E-5</v>
      </c>
      <c r="AT12">
        <v>47.371699999999997</v>
      </c>
      <c r="AU12" s="9">
        <v>3.0709000000000001E-3</v>
      </c>
      <c r="AV12" s="9">
        <v>1.6167</v>
      </c>
      <c r="AW12" s="9">
        <v>1.5548E-4</v>
      </c>
      <c r="AX12" s="9">
        <v>6.5643000000000007E-2</v>
      </c>
      <c r="AY12" s="9">
        <v>1.6910000000000001E-2</v>
      </c>
      <c r="AZ12" s="9">
        <v>7.1391999999999998</v>
      </c>
      <c r="BB12">
        <f t="shared" si="2"/>
        <v>4.7371699999999999</v>
      </c>
      <c r="BC12" s="9">
        <v>1.5548E-4</v>
      </c>
    </row>
    <row r="13" spans="1:55" ht="16.5" x14ac:dyDescent="0.3">
      <c r="A13" t="s">
        <v>15</v>
      </c>
      <c r="B13" s="7">
        <f>E44</f>
        <v>0.15135700622479734</v>
      </c>
      <c r="C13" s="8">
        <f>B13/B12*100</f>
        <v>2.1385961825641808</v>
      </c>
      <c r="D13" s="11">
        <v>0.54753399999999997</v>
      </c>
      <c r="E13" s="5">
        <v>5.7328000000000001</v>
      </c>
      <c r="F13" s="5">
        <v>2.911</v>
      </c>
      <c r="G13" s="35">
        <v>332.61</v>
      </c>
      <c r="H13" s="35">
        <v>607.46950000000004</v>
      </c>
      <c r="I13" s="5">
        <v>5.7328000000000001</v>
      </c>
      <c r="X13">
        <v>1.7625</v>
      </c>
      <c r="Y13">
        <v>3.7699999999999999E-3</v>
      </c>
      <c r="AA13" s="15">
        <v>11.5646</v>
      </c>
      <c r="AB13" s="16">
        <v>7.8602000000000001E-4</v>
      </c>
      <c r="AC13" s="9">
        <v>1.4948999999999999</v>
      </c>
      <c r="AD13" s="9">
        <v>0</v>
      </c>
      <c r="AE13" s="9">
        <v>0</v>
      </c>
      <c r="AG13">
        <f t="shared" si="0"/>
        <v>0</v>
      </c>
      <c r="AI13">
        <v>61.390999999999998</v>
      </c>
      <c r="AJ13" s="9">
        <v>4.1038000000000003E-3</v>
      </c>
      <c r="AK13" s="9">
        <v>1.9835</v>
      </c>
      <c r="AL13" s="9">
        <v>1.0542E-4</v>
      </c>
      <c r="AM13" s="9">
        <v>3.4341999999999998E-2</v>
      </c>
      <c r="AN13" s="9">
        <v>1.4795000000000001E-2</v>
      </c>
      <c r="AO13" s="9">
        <v>4.8198999999999996</v>
      </c>
      <c r="AQ13">
        <f t="shared" si="1"/>
        <v>6.1391</v>
      </c>
      <c r="AR13" s="9">
        <v>1.0542E-4</v>
      </c>
      <c r="AT13">
        <v>61.1541</v>
      </c>
      <c r="AU13" s="9">
        <v>6.2760999999999997E-3</v>
      </c>
      <c r="AV13" s="9">
        <v>2.665</v>
      </c>
      <c r="AW13" s="9">
        <v>1.7158000000000001E-4</v>
      </c>
      <c r="AX13" s="9">
        <v>5.6114999999999998E-2</v>
      </c>
      <c r="AY13" s="9">
        <v>2.3972E-2</v>
      </c>
      <c r="AZ13" s="9">
        <v>7.8399000000000001</v>
      </c>
      <c r="BB13">
        <f t="shared" si="2"/>
        <v>6.1154099999999998</v>
      </c>
      <c r="BC13" s="9">
        <v>1.7158000000000001E-4</v>
      </c>
    </row>
    <row r="14" spans="1:55" x14ac:dyDescent="0.3">
      <c r="A14" t="s">
        <v>16</v>
      </c>
      <c r="B14" s="7">
        <v>2.4456000000000002</v>
      </c>
      <c r="C14" s="7"/>
      <c r="D14" s="42">
        <v>0.59682900000000005</v>
      </c>
      <c r="E14" s="5">
        <v>5.3400999999999996</v>
      </c>
      <c r="F14" s="5">
        <v>3.0430999999999999</v>
      </c>
      <c r="G14" s="35">
        <v>389.22</v>
      </c>
      <c r="H14" s="35">
        <v>652.14520000000005</v>
      </c>
      <c r="I14" s="5">
        <v>5.3400999999999996</v>
      </c>
      <c r="U14" t="s">
        <v>35</v>
      </c>
      <c r="X14">
        <v>1.7875000000000001</v>
      </c>
      <c r="Y14">
        <v>3.7699999999999999E-3</v>
      </c>
      <c r="AA14" s="15">
        <v>12.0969</v>
      </c>
      <c r="AB14" s="16">
        <v>7.8602000000000001E-4</v>
      </c>
      <c r="AC14" s="9">
        <v>1.4948999999999999</v>
      </c>
      <c r="AD14" s="9">
        <v>0</v>
      </c>
      <c r="AE14" s="9">
        <v>0</v>
      </c>
      <c r="AG14">
        <f t="shared" si="0"/>
        <v>0</v>
      </c>
      <c r="AI14">
        <v>86.431299999999993</v>
      </c>
      <c r="AJ14" s="9">
        <v>7.9103999999999997E-3</v>
      </c>
      <c r="AK14" s="9">
        <v>2.8643000000000001</v>
      </c>
      <c r="AL14" s="9">
        <v>1.1835E-4</v>
      </c>
      <c r="AM14" s="9">
        <v>2.7387000000000002E-2</v>
      </c>
      <c r="AN14" s="9">
        <v>2.3279999999999999E-2</v>
      </c>
      <c r="AO14" s="9">
        <v>5.3868999999999998</v>
      </c>
      <c r="AQ14">
        <f t="shared" si="1"/>
        <v>8.6431299999999993</v>
      </c>
      <c r="AR14" s="9">
        <v>1.1835E-4</v>
      </c>
      <c r="AT14">
        <v>83.884100000000004</v>
      </c>
      <c r="AU14" s="9">
        <v>1.1393E-2</v>
      </c>
      <c r="AV14" s="9">
        <v>3.8849999999999998</v>
      </c>
      <c r="AW14" s="9">
        <v>1.9107999999999999E-4</v>
      </c>
      <c r="AX14" s="9">
        <v>4.5559000000000002E-2</v>
      </c>
      <c r="AY14" s="9">
        <v>3.6592E-2</v>
      </c>
      <c r="AZ14" s="9">
        <v>8.7245000000000008</v>
      </c>
      <c r="BB14">
        <f t="shared" si="2"/>
        <v>8.3884100000000004</v>
      </c>
      <c r="BC14" s="9">
        <v>1.9107999999999999E-4</v>
      </c>
    </row>
    <row r="15" spans="1:55" x14ac:dyDescent="0.3">
      <c r="A15" t="s">
        <v>17</v>
      </c>
      <c r="B15" s="7">
        <v>2.5495000000000001</v>
      </c>
      <c r="C15" s="7"/>
      <c r="D15" s="42">
        <v>0.64698</v>
      </c>
      <c r="E15" s="5">
        <v>4.9458000000000002</v>
      </c>
      <c r="F15" s="5">
        <v>3.2187999999999999</v>
      </c>
      <c r="G15" s="35">
        <v>455.57</v>
      </c>
      <c r="H15" s="35">
        <v>704.14080000000001</v>
      </c>
      <c r="I15" s="5">
        <v>4.9458000000000002</v>
      </c>
      <c r="X15">
        <v>1.8125</v>
      </c>
      <c r="Y15">
        <v>3.7699999999999999E-3</v>
      </c>
      <c r="AA15" s="15">
        <v>12.653700000000001</v>
      </c>
      <c r="AB15" s="16">
        <v>7.8602000000000001E-4</v>
      </c>
      <c r="AC15" s="9">
        <v>1.4948999999999999</v>
      </c>
      <c r="AD15" s="9">
        <v>0</v>
      </c>
      <c r="AE15" s="9">
        <v>0</v>
      </c>
      <c r="AG15">
        <f t="shared" si="0"/>
        <v>0</v>
      </c>
      <c r="AI15">
        <v>146.52680000000001</v>
      </c>
      <c r="AJ15" s="9">
        <v>1.5699999999999999E-2</v>
      </c>
      <c r="AK15" s="9">
        <v>3.9276</v>
      </c>
      <c r="AL15" s="9">
        <v>8.8492999999999995E-5</v>
      </c>
      <c r="AM15" s="9">
        <v>1.2078999999999999E-2</v>
      </c>
      <c r="AN15" s="9">
        <v>2.8936E-2</v>
      </c>
      <c r="AO15" s="9">
        <v>3.9496000000000002</v>
      </c>
      <c r="AQ15">
        <f t="shared" si="1"/>
        <v>14.65268</v>
      </c>
      <c r="AR15" s="9">
        <v>8.8492999999999995E-5</v>
      </c>
      <c r="AT15">
        <v>157.756</v>
      </c>
      <c r="AU15" s="9">
        <v>2.5250000000000002E-2</v>
      </c>
      <c r="AV15" s="9">
        <v>5.6417999999999999</v>
      </c>
      <c r="AW15" s="9">
        <v>1.1456E-4</v>
      </c>
      <c r="AX15" s="9">
        <v>1.4522999999999999E-2</v>
      </c>
      <c r="AY15" s="9">
        <v>3.9486E-2</v>
      </c>
      <c r="AZ15" s="9">
        <v>5.0060000000000002</v>
      </c>
      <c r="BB15">
        <f t="shared" si="2"/>
        <v>15.775600000000001</v>
      </c>
      <c r="BC15" s="9">
        <v>1.1456E-4</v>
      </c>
    </row>
    <row r="16" spans="1:55" x14ac:dyDescent="0.3">
      <c r="A16" s="1"/>
      <c r="B16" s="1"/>
      <c r="C16" s="1"/>
      <c r="D16" s="42">
        <v>0.69672100000000003</v>
      </c>
      <c r="E16" s="5">
        <v>4.5217999999999998</v>
      </c>
      <c r="F16" s="5">
        <v>3.4255</v>
      </c>
      <c r="G16" s="35">
        <v>536.59</v>
      </c>
      <c r="H16" s="35">
        <v>770.16930000000002</v>
      </c>
      <c r="I16" s="5">
        <v>4.5217999999999998</v>
      </c>
      <c r="T16">
        <f>MEDIAN(V16,V17)</f>
        <v>4.1084999999999997E-2</v>
      </c>
      <c r="U16" t="s">
        <v>36</v>
      </c>
      <c r="V16">
        <v>4.0629999999999999E-2</v>
      </c>
      <c r="W16" t="s">
        <v>37</v>
      </c>
      <c r="X16">
        <v>1.8374999999999999</v>
      </c>
      <c r="Y16">
        <v>3.7699999999999999E-3</v>
      </c>
      <c r="AA16" s="15">
        <v>13.2361</v>
      </c>
      <c r="AB16" s="16">
        <v>7.8602000000000001E-4</v>
      </c>
      <c r="AC16" s="9">
        <v>1.4948999999999999</v>
      </c>
      <c r="AD16" s="9">
        <v>0</v>
      </c>
      <c r="AE16" s="9">
        <v>0</v>
      </c>
      <c r="AG16">
        <f t="shared" si="0"/>
        <v>0</v>
      </c>
      <c r="AI16">
        <v>1137.8793000000001</v>
      </c>
      <c r="AJ16" s="9">
        <v>4.0632000000000001E-2</v>
      </c>
      <c r="AK16" s="9">
        <v>4.3658000000000001</v>
      </c>
      <c r="AL16" s="9">
        <v>1.3159000000000001E-5</v>
      </c>
      <c r="AM16" s="9">
        <v>2.3128999999999999E-4</v>
      </c>
      <c r="AN16" s="9">
        <v>2.3991999999999999E-2</v>
      </c>
      <c r="AO16" s="9">
        <v>0.42170000000000002</v>
      </c>
      <c r="AQ16">
        <f t="shared" si="1"/>
        <v>113.78793</v>
      </c>
      <c r="AR16" s="9">
        <v>1.3159000000000001E-5</v>
      </c>
      <c r="AT16">
        <v>866.75300000000004</v>
      </c>
      <c r="AU16" s="9">
        <v>4.1543999999999998E-2</v>
      </c>
      <c r="AV16" s="9">
        <v>6.0178000000000003</v>
      </c>
      <c r="AW16" s="9">
        <v>1.2561999999999999E-5</v>
      </c>
      <c r="AX16" s="9">
        <v>2.8987000000000001E-4</v>
      </c>
      <c r="AY16" s="9">
        <v>1.9361E-2</v>
      </c>
      <c r="AZ16" s="9">
        <v>0.44674999999999998</v>
      </c>
      <c r="BB16">
        <f t="shared" si="2"/>
        <v>86.675300000000007</v>
      </c>
      <c r="BC16" s="9">
        <v>1.2561999999999999E-5</v>
      </c>
    </row>
    <row r="17" spans="1:55" ht="16.5" x14ac:dyDescent="0.3">
      <c r="A17" t="s">
        <v>18</v>
      </c>
      <c r="B17" s="5">
        <f>E7</f>
        <v>6.9808000000000003</v>
      </c>
      <c r="C17" s="5"/>
      <c r="D17" s="42">
        <v>0.747031</v>
      </c>
      <c r="E17" s="5">
        <v>4.1307</v>
      </c>
      <c r="F17" s="5">
        <v>3.7515000000000001</v>
      </c>
      <c r="G17" s="35">
        <v>629.80999999999995</v>
      </c>
      <c r="H17" s="35">
        <v>843.09</v>
      </c>
      <c r="I17" s="5">
        <v>4.1307</v>
      </c>
      <c r="U17" t="s">
        <v>38</v>
      </c>
      <c r="V17">
        <v>4.1540000000000001E-2</v>
      </c>
      <c r="W17" t="s">
        <v>37</v>
      </c>
      <c r="X17">
        <v>1.8625</v>
      </c>
      <c r="Y17">
        <v>0</v>
      </c>
      <c r="AA17" s="15">
        <v>13.8453</v>
      </c>
      <c r="AB17" s="16">
        <v>7.8624000000000001E-4</v>
      </c>
      <c r="AC17" s="9">
        <v>1.4951000000000001</v>
      </c>
      <c r="AD17" s="9">
        <v>3.6660000000000001E-7</v>
      </c>
      <c r="AE17" s="9">
        <v>2.6475000000000001E-4</v>
      </c>
      <c r="AG17">
        <f t="shared" si="0"/>
        <v>3.6659999999999998E-2</v>
      </c>
      <c r="AT17">
        <v>1800.2429</v>
      </c>
      <c r="AU17" s="9">
        <v>4.1543999999999998E-2</v>
      </c>
      <c r="AV17" s="9">
        <v>6.0178000000000003</v>
      </c>
      <c r="AW17" s="9">
        <v>0</v>
      </c>
      <c r="AX17" s="9">
        <v>0</v>
      </c>
      <c r="AY17" s="9">
        <v>0</v>
      </c>
      <c r="AZ17" s="9">
        <v>0</v>
      </c>
      <c r="BB17">
        <f t="shared" si="2"/>
        <v>180.02429000000001</v>
      </c>
      <c r="BC17" s="9">
        <v>0</v>
      </c>
    </row>
    <row r="18" spans="1:55" x14ac:dyDescent="0.3">
      <c r="A18" s="1"/>
      <c r="B18" s="1"/>
      <c r="C18" s="1"/>
      <c r="D18" s="11">
        <v>0.79741300000000004</v>
      </c>
      <c r="E18" s="5">
        <v>3.7927</v>
      </c>
      <c r="F18" s="5">
        <v>4.3011999999999997</v>
      </c>
      <c r="G18" s="35">
        <v>732.2</v>
      </c>
      <c r="H18" s="35">
        <v>918.21519999999998</v>
      </c>
      <c r="I18" s="5">
        <v>3.7927</v>
      </c>
      <c r="U18" t="s">
        <v>39</v>
      </c>
      <c r="V18">
        <v>3.9460000000000002E-2</v>
      </c>
      <c r="W18" t="s">
        <v>37</v>
      </c>
      <c r="X18">
        <v>1.8875</v>
      </c>
      <c r="Y18">
        <v>0</v>
      </c>
      <c r="AA18" s="15">
        <v>14.4826</v>
      </c>
      <c r="AB18" s="16">
        <v>8.2116000000000003E-4</v>
      </c>
      <c r="AC18" s="9">
        <v>1.5192000000000001</v>
      </c>
      <c r="AD18" s="9">
        <v>5.4789E-5</v>
      </c>
      <c r="AE18" s="9">
        <v>3.7830999999999997E-2</v>
      </c>
      <c r="AG18">
        <f t="shared" si="0"/>
        <v>5.4789000000000003</v>
      </c>
      <c r="AK18" t="s">
        <v>87</v>
      </c>
      <c r="AL18" t="s">
        <v>88</v>
      </c>
      <c r="AM18" t="s">
        <v>89</v>
      </c>
    </row>
    <row r="19" spans="1:55" x14ac:dyDescent="0.3">
      <c r="A19" s="1"/>
      <c r="C19" s="1"/>
      <c r="D19" s="11">
        <v>0.85015700000000005</v>
      </c>
      <c r="E19" s="5">
        <v>3.476</v>
      </c>
      <c r="F19" s="5">
        <v>5.3296999999999999</v>
      </c>
      <c r="G19" s="35">
        <v>851.75</v>
      </c>
      <c r="H19" s="35">
        <v>11.875</v>
      </c>
      <c r="I19" s="5">
        <v>3.476</v>
      </c>
      <c r="U19" t="s">
        <v>40</v>
      </c>
      <c r="V19">
        <v>4.0509999999999997E-2</v>
      </c>
      <c r="W19" t="s">
        <v>37</v>
      </c>
      <c r="X19">
        <v>1.9125000000000001</v>
      </c>
      <c r="Y19">
        <v>0</v>
      </c>
      <c r="AA19" s="15">
        <v>15.1492</v>
      </c>
      <c r="AB19" s="16">
        <v>8.6724000000000002E-4</v>
      </c>
      <c r="AC19" s="9">
        <v>1.5496000000000001</v>
      </c>
      <c r="AD19" s="9">
        <v>6.9128999999999995E-5</v>
      </c>
      <c r="AE19" s="9">
        <v>4.5631999999999999E-2</v>
      </c>
      <c r="AG19">
        <f t="shared" si="0"/>
        <v>6.9128999999999996</v>
      </c>
      <c r="AV19" t="s">
        <v>87</v>
      </c>
      <c r="AW19" t="s">
        <v>96</v>
      </c>
      <c r="AX19" t="s">
        <v>89</v>
      </c>
    </row>
    <row r="20" spans="1:55" ht="16.5" x14ac:dyDescent="0.3">
      <c r="A20" s="1" t="s">
        <v>142</v>
      </c>
      <c r="B20">
        <v>0.40742</v>
      </c>
      <c r="C20" s="1"/>
      <c r="D20" s="11">
        <v>0.89868099999999995</v>
      </c>
      <c r="E20" s="5">
        <v>3.2294999999999998</v>
      </c>
      <c r="F20" s="5">
        <v>7.3231999999999999</v>
      </c>
      <c r="G20" s="35">
        <v>969.08</v>
      </c>
      <c r="H20" s="35">
        <v>178.34030000000001</v>
      </c>
      <c r="I20" s="5">
        <v>3.2294999999999998</v>
      </c>
      <c r="U20" t="s">
        <v>41</v>
      </c>
      <c r="V20">
        <v>7.0699999999999999E-3</v>
      </c>
      <c r="W20" t="s">
        <v>37</v>
      </c>
      <c r="X20">
        <v>1.9375</v>
      </c>
      <c r="Y20">
        <v>0</v>
      </c>
      <c r="AA20" s="15">
        <v>15.846500000000001</v>
      </c>
      <c r="AB20" s="16">
        <v>9.0963999999999997E-4</v>
      </c>
      <c r="AC20" s="9">
        <v>1.5764</v>
      </c>
      <c r="AD20" s="9">
        <v>6.0806E-5</v>
      </c>
      <c r="AE20" s="9">
        <v>3.8372000000000003E-2</v>
      </c>
      <c r="AG20">
        <f t="shared" si="0"/>
        <v>6.0806000000000004</v>
      </c>
      <c r="AK20" t="s">
        <v>90</v>
      </c>
      <c r="AL20" t="s">
        <v>91</v>
      </c>
      <c r="AM20" t="s">
        <v>122</v>
      </c>
    </row>
    <row r="21" spans="1:55" ht="16.5" x14ac:dyDescent="0.3">
      <c r="A21" s="1" t="s">
        <v>143</v>
      </c>
      <c r="B21" s="5">
        <f>B7/B20</f>
        <v>3.140002945363507</v>
      </c>
      <c r="C21" s="1"/>
      <c r="D21" s="11">
        <v>0.94692500000000002</v>
      </c>
      <c r="E21" s="5">
        <v>2.6705000000000001</v>
      </c>
      <c r="F21" s="5">
        <v>11.56</v>
      </c>
      <c r="G21" s="35">
        <v>1234.9000000000001</v>
      </c>
      <c r="H21" s="35">
        <v>1304.0762</v>
      </c>
      <c r="I21" s="5">
        <v>2.6705000000000001</v>
      </c>
      <c r="U21" t="s">
        <v>42</v>
      </c>
      <c r="V21">
        <v>2.9859999999999999E-3</v>
      </c>
      <c r="W21" t="s">
        <v>37</v>
      </c>
      <c r="X21">
        <v>1.9624999999999999</v>
      </c>
      <c r="Y21">
        <v>0</v>
      </c>
      <c r="AA21" s="15">
        <v>16.575800000000001</v>
      </c>
      <c r="AB21" s="16">
        <v>9.1719999999999996E-4</v>
      </c>
      <c r="AC21" s="9">
        <v>1.581</v>
      </c>
      <c r="AD21" s="9">
        <v>1.0365E-5</v>
      </c>
      <c r="AE21" s="9">
        <v>6.2528999999999996E-3</v>
      </c>
      <c r="AG21">
        <f t="shared" si="0"/>
        <v>1.0365</v>
      </c>
      <c r="AK21" t="s">
        <v>92</v>
      </c>
      <c r="AL21" t="s">
        <v>93</v>
      </c>
      <c r="AM21" t="s">
        <v>123</v>
      </c>
      <c r="AV21" t="s">
        <v>90</v>
      </c>
      <c r="AW21" t="s">
        <v>91</v>
      </c>
      <c r="AX21" t="s">
        <v>125</v>
      </c>
    </row>
    <row r="22" spans="1:55" x14ac:dyDescent="0.3">
      <c r="A22" s="1"/>
      <c r="B22" s="1"/>
      <c r="C22" s="1"/>
      <c r="D22" s="41">
        <v>0.99539100000000003</v>
      </c>
      <c r="E22" s="5">
        <v>0.54649999999999999</v>
      </c>
      <c r="F22" s="5">
        <v>27.240100000000002</v>
      </c>
      <c r="G22" s="35">
        <v>6343.5</v>
      </c>
      <c r="H22" s="35">
        <v>6372.8626000000004</v>
      </c>
      <c r="I22" s="5">
        <v>0.54649999999999999</v>
      </c>
      <c r="U22" t="s">
        <v>43</v>
      </c>
      <c r="V22">
        <v>2.4520000000000002E-3</v>
      </c>
      <c r="W22" t="s">
        <v>37</v>
      </c>
      <c r="X22">
        <v>1.9875</v>
      </c>
      <c r="Y22">
        <v>0</v>
      </c>
      <c r="AA22" s="15">
        <v>17.338799999999999</v>
      </c>
      <c r="AB22" s="16">
        <v>9.1719999999999996E-4</v>
      </c>
      <c r="AC22" s="9">
        <v>1.581</v>
      </c>
      <c r="AD22" s="9">
        <v>0</v>
      </c>
      <c r="AE22" s="9">
        <v>0</v>
      </c>
      <c r="AG22">
        <f t="shared" si="0"/>
        <v>0</v>
      </c>
      <c r="AK22" t="s">
        <v>94</v>
      </c>
      <c r="AL22" t="s">
        <v>95</v>
      </c>
      <c r="AM22" t="s">
        <v>124</v>
      </c>
      <c r="AV22" t="s">
        <v>92</v>
      </c>
      <c r="AW22" t="s">
        <v>93</v>
      </c>
      <c r="AX22" t="s">
        <v>126</v>
      </c>
    </row>
    <row r="23" spans="1:55" x14ac:dyDescent="0.3">
      <c r="A23" s="1"/>
      <c r="B23" s="1"/>
      <c r="C23" s="1"/>
      <c r="D23" s="41">
        <v>0.993641</v>
      </c>
      <c r="E23" s="5">
        <v>0.75780000000000003</v>
      </c>
      <c r="F23" s="5">
        <v>27.377800000000001</v>
      </c>
      <c r="G23" s="35">
        <v>4566.6000000000004</v>
      </c>
      <c r="H23" s="35">
        <v>4595.8185999999996</v>
      </c>
      <c r="I23" s="5">
        <v>0.75780000000000003</v>
      </c>
      <c r="U23" t="s">
        <v>44</v>
      </c>
      <c r="V23">
        <v>2.929E-2</v>
      </c>
      <c r="W23" t="s">
        <v>37</v>
      </c>
      <c r="X23">
        <v>2.0125000000000002</v>
      </c>
      <c r="Y23">
        <v>0</v>
      </c>
      <c r="AA23" s="15">
        <v>18.136900000000001</v>
      </c>
      <c r="AB23" s="16">
        <v>9.1719999999999996E-4</v>
      </c>
      <c r="AC23" s="9">
        <v>1.581</v>
      </c>
      <c r="AD23" s="9">
        <v>0</v>
      </c>
      <c r="AE23" s="9">
        <v>0</v>
      </c>
      <c r="AG23">
        <f t="shared" si="0"/>
        <v>0</v>
      </c>
      <c r="AV23" t="s">
        <v>94</v>
      </c>
      <c r="AW23" t="s">
        <v>95</v>
      </c>
      <c r="AX23" t="s">
        <v>127</v>
      </c>
    </row>
    <row r="24" spans="1:55" x14ac:dyDescent="0.3">
      <c r="A24" s="1"/>
      <c r="B24" s="1"/>
      <c r="C24" s="1"/>
      <c r="D24" s="11">
        <v>0.95390900000000001</v>
      </c>
      <c r="E24" s="5">
        <v>3.4565999999999999</v>
      </c>
      <c r="F24" s="5">
        <v>17.23</v>
      </c>
      <c r="G24" s="35">
        <v>961.07</v>
      </c>
      <c r="H24" s="35">
        <v>17.507000000000001</v>
      </c>
      <c r="I24" s="5">
        <v>3.4565999999999999</v>
      </c>
      <c r="X24">
        <v>2.0375000000000001</v>
      </c>
      <c r="Y24">
        <v>0</v>
      </c>
      <c r="AA24" s="17">
        <v>18.971699999999998</v>
      </c>
      <c r="AB24" s="18">
        <v>9.1719999999999996E-4</v>
      </c>
      <c r="AC24" s="9">
        <v>1.581</v>
      </c>
      <c r="AD24" s="9">
        <v>0</v>
      </c>
      <c r="AE24" s="9">
        <v>0</v>
      </c>
      <c r="AG24">
        <f t="shared" si="0"/>
        <v>0</v>
      </c>
    </row>
    <row r="25" spans="1:55" x14ac:dyDescent="0.3">
      <c r="A25" s="1"/>
      <c r="B25" s="1"/>
      <c r="C25" s="1"/>
      <c r="D25" s="11">
        <v>0.89298500000000003</v>
      </c>
      <c r="E25" s="5">
        <v>4.4767999999999999</v>
      </c>
      <c r="F25" s="5">
        <v>9.6112000000000002</v>
      </c>
      <c r="G25" s="35">
        <v>694.66</v>
      </c>
      <c r="H25" s="35">
        <v>777.90840000000003</v>
      </c>
      <c r="I25" s="5">
        <v>4.4767999999999999</v>
      </c>
      <c r="U25" t="s">
        <v>45</v>
      </c>
      <c r="X25">
        <v>2.0625</v>
      </c>
      <c r="Y25">
        <v>0</v>
      </c>
      <c r="AA25" s="17">
        <v>19.844899999999999</v>
      </c>
      <c r="AB25" s="18">
        <v>9.1719999999999996E-4</v>
      </c>
      <c r="AC25" s="9">
        <v>1.581</v>
      </c>
      <c r="AD25" s="9">
        <v>0</v>
      </c>
      <c r="AE25" s="9">
        <v>0</v>
      </c>
      <c r="AG25">
        <f t="shared" si="0"/>
        <v>0</v>
      </c>
    </row>
    <row r="26" spans="1:55" x14ac:dyDescent="0.3">
      <c r="A26" s="1"/>
      <c r="B26" s="1"/>
      <c r="C26" s="1"/>
      <c r="D26" s="11">
        <v>0.85047399999999995</v>
      </c>
      <c r="E26" s="5">
        <v>4.5388999999999999</v>
      </c>
      <c r="F26" s="5">
        <v>6.9741999999999997</v>
      </c>
      <c r="G26" s="35">
        <v>652.53</v>
      </c>
      <c r="H26" s="35">
        <v>767.25409999999999</v>
      </c>
      <c r="I26" s="5">
        <v>4.5388999999999999</v>
      </c>
      <c r="X26">
        <v>2.0874999999999999</v>
      </c>
      <c r="Y26">
        <v>0</v>
      </c>
      <c r="AA26" s="17">
        <v>20.758299999999998</v>
      </c>
      <c r="AB26" s="18">
        <v>9.1719999999999996E-4</v>
      </c>
      <c r="AC26" s="9">
        <v>1.581</v>
      </c>
      <c r="AD26" s="9">
        <v>0</v>
      </c>
      <c r="AE26" s="9">
        <v>0</v>
      </c>
      <c r="AG26">
        <f t="shared" si="0"/>
        <v>0</v>
      </c>
    </row>
    <row r="27" spans="1:55" x14ac:dyDescent="0.3">
      <c r="A27" s="1"/>
      <c r="B27" s="1"/>
      <c r="C27" s="1"/>
      <c r="D27" s="11">
        <v>0.79495800000000005</v>
      </c>
      <c r="E27" s="5">
        <v>4.7031999999999998</v>
      </c>
      <c r="F27" s="5">
        <v>5.2698999999999998</v>
      </c>
      <c r="G27" s="35">
        <v>588.64</v>
      </c>
      <c r="H27" s="35">
        <v>740.46050000000002</v>
      </c>
      <c r="I27" s="5">
        <v>4.7031999999999998</v>
      </c>
      <c r="U27" t="s">
        <v>46</v>
      </c>
      <c r="V27">
        <v>86.43</v>
      </c>
      <c r="W27" t="s">
        <v>115</v>
      </c>
      <c r="X27">
        <v>2.1124999999999998</v>
      </c>
      <c r="Y27">
        <v>0</v>
      </c>
      <c r="AA27" s="17">
        <v>21.713799999999999</v>
      </c>
      <c r="AB27" s="18">
        <v>9.1719999999999996E-4</v>
      </c>
      <c r="AC27" s="9">
        <v>1.581</v>
      </c>
      <c r="AD27" s="9">
        <v>0</v>
      </c>
      <c r="AE27" s="9">
        <v>0</v>
      </c>
      <c r="AG27">
        <f t="shared" si="0"/>
        <v>0</v>
      </c>
    </row>
    <row r="28" spans="1:55" x14ac:dyDescent="0.3">
      <c r="A28" s="1"/>
      <c r="B28" s="1"/>
      <c r="C28" s="1"/>
      <c r="D28" s="43">
        <v>0.75220100000000001</v>
      </c>
      <c r="E28" s="5">
        <v>4.8407999999999998</v>
      </c>
      <c r="F28" s="5">
        <v>4.4882</v>
      </c>
      <c r="G28" s="35">
        <v>541.14</v>
      </c>
      <c r="H28" s="35">
        <v>719.41049999999996</v>
      </c>
      <c r="I28" s="5">
        <v>4.8407999999999998</v>
      </c>
      <c r="U28" t="s">
        <v>47</v>
      </c>
      <c r="V28">
        <v>83.88</v>
      </c>
      <c r="W28" t="s">
        <v>115</v>
      </c>
      <c r="X28">
        <v>2.1375000000000002</v>
      </c>
      <c r="Y28">
        <v>0</v>
      </c>
      <c r="AA28" s="17">
        <v>22.713200000000001</v>
      </c>
      <c r="AB28" s="18">
        <v>9.1719999999999996E-4</v>
      </c>
      <c r="AC28" s="9">
        <v>1.581</v>
      </c>
      <c r="AD28" s="9">
        <v>0</v>
      </c>
      <c r="AE28" s="9">
        <v>0</v>
      </c>
      <c r="AG28">
        <f t="shared" si="0"/>
        <v>0</v>
      </c>
    </row>
    <row r="29" spans="1:55" x14ac:dyDescent="0.3">
      <c r="A29" s="1"/>
      <c r="B29" s="1"/>
      <c r="C29" s="1"/>
      <c r="D29" s="43">
        <v>0.69415099999999996</v>
      </c>
      <c r="E29" s="5">
        <v>5.1172000000000004</v>
      </c>
      <c r="F29" s="5">
        <v>3.8439999999999999</v>
      </c>
      <c r="G29" s="35">
        <v>472.41</v>
      </c>
      <c r="H29" s="35">
        <v>680.55780000000004</v>
      </c>
      <c r="I29" s="5">
        <v>5.1172000000000004</v>
      </c>
      <c r="U29" t="s">
        <v>48</v>
      </c>
      <c r="V29">
        <v>86.43</v>
      </c>
      <c r="W29" t="s">
        <v>115</v>
      </c>
      <c r="X29">
        <v>2.1625000000000001</v>
      </c>
      <c r="Y29">
        <v>0</v>
      </c>
      <c r="AA29" s="17">
        <v>23.758600000000001</v>
      </c>
      <c r="AB29" s="18">
        <v>9.4041999999999997E-4</v>
      </c>
      <c r="AC29" s="9">
        <v>1.5907</v>
      </c>
      <c r="AD29" s="9">
        <v>2.2212999999999999E-5</v>
      </c>
      <c r="AE29" s="9">
        <v>9.3497000000000007E-3</v>
      </c>
      <c r="AG29">
        <f t="shared" si="0"/>
        <v>2.2212999999999998</v>
      </c>
    </row>
    <row r="30" spans="1:55" x14ac:dyDescent="0.3">
      <c r="A30" s="1"/>
      <c r="B30" s="1"/>
      <c r="C30" s="1"/>
      <c r="D30" s="43">
        <v>0.64813900000000002</v>
      </c>
      <c r="E30" s="5">
        <v>5.4085999999999999</v>
      </c>
      <c r="F30" s="5">
        <v>3.5316000000000001</v>
      </c>
      <c r="G30" s="35">
        <v>417.33</v>
      </c>
      <c r="H30" s="35">
        <v>643.88379999999995</v>
      </c>
      <c r="I30" s="5">
        <v>5.4085999999999999</v>
      </c>
      <c r="U30" t="s">
        <v>49</v>
      </c>
      <c r="V30">
        <v>83.88</v>
      </c>
      <c r="W30" t="s">
        <v>115</v>
      </c>
      <c r="X30">
        <v>2.1875</v>
      </c>
      <c r="Y30">
        <v>0</v>
      </c>
      <c r="AA30" s="19">
        <v>24.8522</v>
      </c>
      <c r="AB30" s="20">
        <v>1.0253E-3</v>
      </c>
      <c r="AC30" s="9">
        <v>1.6249</v>
      </c>
      <c r="AD30" s="9">
        <v>7.7584999999999997E-5</v>
      </c>
      <c r="AE30" s="9">
        <v>3.1219E-2</v>
      </c>
      <c r="AG30">
        <f t="shared" si="0"/>
        <v>7.7584999999999997</v>
      </c>
    </row>
    <row r="31" spans="1:55" x14ac:dyDescent="0.3">
      <c r="A31" s="1"/>
      <c r="B31" s="1"/>
      <c r="C31" s="1"/>
      <c r="D31" s="43">
        <v>0.58739600000000003</v>
      </c>
      <c r="E31" s="5">
        <v>5.8154000000000003</v>
      </c>
      <c r="F31" s="5">
        <v>3.2382</v>
      </c>
      <c r="G31" s="35">
        <v>351.76</v>
      </c>
      <c r="H31" s="35">
        <v>598.84289999999999</v>
      </c>
      <c r="I31" s="5">
        <v>5.8154000000000003</v>
      </c>
      <c r="U31" t="s">
        <v>50</v>
      </c>
      <c r="V31">
        <v>27.32</v>
      </c>
      <c r="W31" t="s">
        <v>115</v>
      </c>
      <c r="X31">
        <v>2.2124999999999999</v>
      </c>
      <c r="Y31">
        <v>0</v>
      </c>
      <c r="AA31" s="19">
        <v>25.996099999999998</v>
      </c>
      <c r="AB31" s="20">
        <v>1.1509999999999999E-3</v>
      </c>
      <c r="AC31" s="9">
        <v>1.6732</v>
      </c>
      <c r="AD31" s="9">
        <v>1.0991E-4</v>
      </c>
      <c r="AE31" s="9">
        <v>4.2280999999999999E-2</v>
      </c>
      <c r="AG31">
        <f t="shared" si="0"/>
        <v>10.991</v>
      </c>
    </row>
    <row r="32" spans="1:55" x14ac:dyDescent="0.3">
      <c r="A32" s="1"/>
      <c r="B32" s="1"/>
      <c r="C32" s="1"/>
      <c r="D32" s="43">
        <v>0.53339199999999998</v>
      </c>
      <c r="E32" s="5">
        <v>6.1901000000000002</v>
      </c>
      <c r="F32" s="5">
        <v>3.0478999999999998</v>
      </c>
      <c r="G32" s="35">
        <v>300.08</v>
      </c>
      <c r="H32" s="35">
        <v>562.59010000000001</v>
      </c>
      <c r="I32" s="5">
        <v>6.1901000000000002</v>
      </c>
      <c r="U32" t="s">
        <v>51</v>
      </c>
      <c r="V32">
        <v>12.8</v>
      </c>
      <c r="W32" t="s">
        <v>115</v>
      </c>
      <c r="X32">
        <v>2.2374999999999998</v>
      </c>
      <c r="Y32">
        <v>0</v>
      </c>
      <c r="AA32" s="19">
        <v>27.192599999999999</v>
      </c>
      <c r="AB32" s="20">
        <v>1.3156999999999999E-3</v>
      </c>
      <c r="AC32" s="9">
        <v>1.7338</v>
      </c>
      <c r="AD32" s="9">
        <v>1.3762E-4</v>
      </c>
      <c r="AE32" s="9">
        <v>5.0608E-2</v>
      </c>
      <c r="AG32">
        <f t="shared" si="0"/>
        <v>13.762</v>
      </c>
    </row>
    <row r="33" spans="1:33" x14ac:dyDescent="0.3">
      <c r="A33" s="1"/>
      <c r="B33" s="1"/>
      <c r="C33" s="1"/>
      <c r="D33" s="43">
        <v>0.49484800000000001</v>
      </c>
      <c r="E33" s="5">
        <v>6.4187000000000003</v>
      </c>
      <c r="F33" s="5">
        <v>2.9192999999999998</v>
      </c>
      <c r="G33" s="35">
        <v>268.48</v>
      </c>
      <c r="H33" s="35">
        <v>542.55989999999997</v>
      </c>
      <c r="I33" s="5">
        <v>6.4187000000000003</v>
      </c>
      <c r="U33" t="s">
        <v>52</v>
      </c>
      <c r="V33">
        <v>1.8380000000000001</v>
      </c>
      <c r="W33" t="s">
        <v>115</v>
      </c>
      <c r="X33">
        <v>2.2625000000000002</v>
      </c>
      <c r="Y33">
        <v>0</v>
      </c>
      <c r="AA33" s="19">
        <v>28.444299999999998</v>
      </c>
      <c r="AB33" s="20">
        <v>1.4942E-3</v>
      </c>
      <c r="AC33" s="9">
        <v>1.7965</v>
      </c>
      <c r="AD33" s="9">
        <v>1.4263000000000001E-4</v>
      </c>
      <c r="AE33" s="9">
        <v>5.0141999999999999E-2</v>
      </c>
      <c r="AG33">
        <f t="shared" si="0"/>
        <v>14.263000000000002</v>
      </c>
    </row>
    <row r="34" spans="1:33" x14ac:dyDescent="0.3">
      <c r="A34" s="1"/>
      <c r="B34" s="1"/>
      <c r="C34" s="1"/>
      <c r="D34" s="43">
        <v>0.43354300000000001</v>
      </c>
      <c r="E34" s="5">
        <v>6.7523999999999997</v>
      </c>
      <c r="F34" s="5">
        <v>2.7387000000000001</v>
      </c>
      <c r="G34" s="35">
        <v>223.6</v>
      </c>
      <c r="H34" s="35">
        <v>515.74760000000003</v>
      </c>
      <c r="I34" s="5">
        <v>6.7523999999999997</v>
      </c>
      <c r="U34" t="s">
        <v>53</v>
      </c>
      <c r="V34">
        <v>2.2610000000000001</v>
      </c>
      <c r="W34" t="s">
        <v>115</v>
      </c>
      <c r="X34">
        <v>2.2875000000000001</v>
      </c>
      <c r="Y34">
        <v>0</v>
      </c>
      <c r="AA34" s="19">
        <v>29.753499999999999</v>
      </c>
      <c r="AB34" s="20">
        <v>1.6726E-3</v>
      </c>
      <c r="AC34" s="9">
        <v>1.8565</v>
      </c>
      <c r="AD34" s="9">
        <v>1.3631E-4</v>
      </c>
      <c r="AE34" s="9">
        <v>4.5814000000000001E-2</v>
      </c>
      <c r="AG34">
        <f t="shared" si="0"/>
        <v>13.631</v>
      </c>
    </row>
    <row r="35" spans="1:33" x14ac:dyDescent="0.3">
      <c r="A35" s="1"/>
      <c r="B35" s="1"/>
      <c r="C35" s="1"/>
      <c r="D35" s="11">
        <v>0.39455200000000001</v>
      </c>
      <c r="E35" s="5">
        <v>6.9223999999999997</v>
      </c>
      <c r="F35" s="5">
        <v>2.6267999999999998</v>
      </c>
      <c r="G35" s="35">
        <v>198.49</v>
      </c>
      <c r="H35" s="35">
        <v>503.08300000000003</v>
      </c>
      <c r="I35" s="5">
        <v>6.9223999999999997</v>
      </c>
      <c r="U35" t="s">
        <v>54</v>
      </c>
      <c r="V35">
        <v>69.959999999999994</v>
      </c>
      <c r="W35" t="s">
        <v>115</v>
      </c>
      <c r="X35">
        <v>2.3125</v>
      </c>
      <c r="Y35">
        <v>0</v>
      </c>
      <c r="AA35" s="19">
        <v>31.123000000000001</v>
      </c>
      <c r="AB35" s="20">
        <v>1.8561999999999999E-3</v>
      </c>
      <c r="AC35" s="9">
        <v>1.9155</v>
      </c>
      <c r="AD35" s="9">
        <v>1.3407E-4</v>
      </c>
      <c r="AE35" s="9">
        <v>4.3076999999999997E-2</v>
      </c>
      <c r="AG35">
        <f t="shared" si="0"/>
        <v>13.407</v>
      </c>
    </row>
    <row r="36" spans="1:33" x14ac:dyDescent="0.3">
      <c r="A36" s="1"/>
      <c r="B36" s="1"/>
      <c r="C36" s="1"/>
      <c r="D36" s="11">
        <v>0.33466499999999999</v>
      </c>
      <c r="E36" s="5">
        <v>7.1146000000000003</v>
      </c>
      <c r="F36" s="5">
        <v>2.4567999999999999</v>
      </c>
      <c r="G36" s="35">
        <v>163.82</v>
      </c>
      <c r="H36" s="35">
        <v>489.49119999999999</v>
      </c>
      <c r="I36" s="5">
        <v>7.1146000000000003</v>
      </c>
      <c r="X36">
        <v>2.3374999999999999</v>
      </c>
      <c r="Y36">
        <v>0</v>
      </c>
      <c r="AA36" s="19">
        <v>32.555500000000002</v>
      </c>
      <c r="AB36" s="20">
        <v>1.9363E-3</v>
      </c>
      <c r="AC36" s="9">
        <v>1.9400999999999999</v>
      </c>
      <c r="AD36" s="9">
        <v>5.5890999999999997E-5</v>
      </c>
      <c r="AE36" s="9">
        <v>1.7167999999999999E-2</v>
      </c>
      <c r="AG36">
        <f t="shared" si="0"/>
        <v>5.5890999999999993</v>
      </c>
    </row>
    <row r="37" spans="1:33" x14ac:dyDescent="0.3">
      <c r="A37" s="1"/>
      <c r="B37" s="1"/>
      <c r="C37" s="1"/>
      <c r="D37" s="11">
        <v>0.294962</v>
      </c>
      <c r="E37" s="5">
        <v>7.1546000000000003</v>
      </c>
      <c r="F37" s="5">
        <v>2.3315000000000001</v>
      </c>
      <c r="G37" s="35">
        <v>143.57</v>
      </c>
      <c r="H37" s="35">
        <v>486.7518</v>
      </c>
      <c r="I37" s="5">
        <v>7.1546000000000003</v>
      </c>
      <c r="X37">
        <v>2.3624999999999998</v>
      </c>
      <c r="Y37">
        <v>0</v>
      </c>
      <c r="AA37" s="19">
        <v>34.054000000000002</v>
      </c>
      <c r="AB37" s="20">
        <v>2.0463999999999999E-3</v>
      </c>
      <c r="AC37" s="9">
        <v>1.9723999999999999</v>
      </c>
      <c r="AD37" s="9">
        <v>7.3436999999999995E-5</v>
      </c>
      <c r="AE37" s="9">
        <v>2.1565000000000001E-2</v>
      </c>
      <c r="AG37">
        <f t="shared" si="0"/>
        <v>7.3436999999999992</v>
      </c>
    </row>
    <row r="38" spans="1:33" x14ac:dyDescent="0.3">
      <c r="A38" s="1"/>
      <c r="B38" s="1"/>
      <c r="C38" s="1"/>
      <c r="D38" s="11">
        <v>0.235817</v>
      </c>
      <c r="E38" s="5">
        <v>7.1967999999999996</v>
      </c>
      <c r="F38" s="5">
        <v>2.1637</v>
      </c>
      <c r="G38" s="35">
        <v>114.11</v>
      </c>
      <c r="H38" s="35">
        <v>483.89640000000003</v>
      </c>
      <c r="I38" s="5">
        <v>7.1967999999999996</v>
      </c>
      <c r="X38">
        <v>2.3875000000000002</v>
      </c>
      <c r="Y38">
        <v>0</v>
      </c>
      <c r="AA38" s="19">
        <v>35.621400000000001</v>
      </c>
      <c r="AB38" s="20">
        <v>2.3533E-3</v>
      </c>
      <c r="AC38" s="9">
        <v>2.0586000000000002</v>
      </c>
      <c r="AD38" s="9">
        <v>1.9584E-4</v>
      </c>
      <c r="AE38" s="9">
        <v>5.4976999999999998E-2</v>
      </c>
      <c r="AG38">
        <f t="shared" si="0"/>
        <v>19.584</v>
      </c>
    </row>
    <row r="39" spans="1:33" x14ac:dyDescent="0.3">
      <c r="A39" s="1"/>
      <c r="B39" s="1"/>
      <c r="C39" s="1"/>
      <c r="D39" s="11">
        <v>0.18357699999999999</v>
      </c>
      <c r="E39" s="5">
        <v>7.1656000000000004</v>
      </c>
      <c r="F39" s="5">
        <v>2.0165000000000002</v>
      </c>
      <c r="G39" s="35">
        <v>89.218999999999994</v>
      </c>
      <c r="H39" s="35">
        <v>486.00319999999999</v>
      </c>
      <c r="I39" s="5">
        <v>7.1656000000000004</v>
      </c>
      <c r="L39" t="s">
        <v>160</v>
      </c>
      <c r="M39" t="s">
        <v>161</v>
      </c>
      <c r="N39" t="s">
        <v>162</v>
      </c>
      <c r="X39">
        <v>2.4125000000000001</v>
      </c>
      <c r="Y39">
        <v>0</v>
      </c>
      <c r="AA39" s="19">
        <v>37.261000000000003</v>
      </c>
      <c r="AB39" s="20">
        <v>2.81E-3</v>
      </c>
      <c r="AC39" s="9">
        <v>2.1812</v>
      </c>
      <c r="AD39" s="9">
        <v>2.7851999999999998E-4</v>
      </c>
      <c r="AE39" s="9">
        <v>7.4747999999999995E-2</v>
      </c>
      <c r="AG39">
        <f t="shared" si="0"/>
        <v>27.851999999999997</v>
      </c>
    </row>
    <row r="40" spans="1:33" x14ac:dyDescent="0.3">
      <c r="A40" s="1"/>
      <c r="B40" s="1"/>
      <c r="C40" s="1"/>
      <c r="D40" s="11">
        <v>0.13181999999999999</v>
      </c>
      <c r="E40" s="5">
        <v>7.0613999999999999</v>
      </c>
      <c r="F40" s="5">
        <v>1.8687</v>
      </c>
      <c r="G40" s="35">
        <v>65.010999999999996</v>
      </c>
      <c r="H40" s="35">
        <v>493.17720000000003</v>
      </c>
      <c r="I40" s="5">
        <v>7.0613999999999999</v>
      </c>
      <c r="K40" s="21" t="s">
        <v>156</v>
      </c>
      <c r="L40" s="44">
        <f>AVERAGE(F34,F33,F32)/AVERAGE(F31,F30,F29,F28)</f>
        <v>0.76863108639032351</v>
      </c>
      <c r="M40" s="26">
        <f t="shared" ref="M40:N40" si="3">AVERAGE(G34,G33,G32)/AVERAGE(G31,G30,G29,G28)</f>
        <v>0.59249951382967592</v>
      </c>
      <c r="N40" s="26">
        <f t="shared" si="3"/>
        <v>0.81780031369492123</v>
      </c>
      <c r="X40">
        <v>2.4375</v>
      </c>
      <c r="Y40">
        <v>0</v>
      </c>
      <c r="AA40" s="19">
        <v>38.975999999999999</v>
      </c>
      <c r="AB40" s="20">
        <v>3.3298999999999998E-3</v>
      </c>
      <c r="AC40" s="9">
        <v>2.3146</v>
      </c>
      <c r="AD40" s="9">
        <v>3.0318000000000001E-4</v>
      </c>
      <c r="AE40" s="9">
        <v>7.7786999999999995E-2</v>
      </c>
      <c r="AG40">
        <f t="shared" si="0"/>
        <v>30.318000000000001</v>
      </c>
    </row>
    <row r="41" spans="1:33" x14ac:dyDescent="0.3">
      <c r="A41" s="1"/>
      <c r="B41" s="1"/>
      <c r="C41" s="1"/>
      <c r="D41" s="11">
        <v>8.2171999999999995E-2</v>
      </c>
      <c r="E41" s="5">
        <v>6.8348000000000004</v>
      </c>
      <c r="F41" s="5">
        <v>1.7109000000000001</v>
      </c>
      <c r="G41" s="35">
        <v>41.869</v>
      </c>
      <c r="H41" s="35">
        <v>509.53019999999998</v>
      </c>
      <c r="I41" s="5">
        <v>6.8348000000000004</v>
      </c>
      <c r="K41" s="39" t="s">
        <v>157</v>
      </c>
      <c r="L41" s="45">
        <f>AVERAGE(F31,F30,F29,F28)/AVERAGE(F17,F16,F15,F14)</f>
        <v>1.1237526880920314</v>
      </c>
      <c r="M41" s="26">
        <f t="shared" ref="M41:N41" si="4">AVERAGE(G31,G30,G29,G28)/AVERAGE(G17,G16,G15,G14)</f>
        <v>0.88636081126099464</v>
      </c>
      <c r="N41" s="26">
        <f t="shared" si="4"/>
        <v>0.88993254287112555</v>
      </c>
      <c r="X41">
        <v>2.4624999999999999</v>
      </c>
      <c r="Y41">
        <v>0</v>
      </c>
      <c r="AA41" s="19">
        <v>40.770000000000003</v>
      </c>
      <c r="AB41" s="20">
        <v>3.9382000000000002E-3</v>
      </c>
      <c r="AC41" s="9">
        <v>2.4638</v>
      </c>
      <c r="AD41" s="9">
        <v>3.3907000000000002E-4</v>
      </c>
      <c r="AE41" s="9">
        <v>8.3167000000000005E-2</v>
      </c>
      <c r="AG41">
        <f t="shared" si="0"/>
        <v>33.907000000000004</v>
      </c>
    </row>
    <row r="42" spans="1:33" x14ac:dyDescent="0.3">
      <c r="A42" s="1"/>
      <c r="B42" s="1"/>
      <c r="C42" s="1"/>
      <c r="D42" s="11">
        <v>4.4802000000000002E-2</v>
      </c>
      <c r="E42" s="5">
        <v>6.4794999999999998</v>
      </c>
      <c r="F42" s="5">
        <v>1.5585</v>
      </c>
      <c r="G42" s="35">
        <v>24.08</v>
      </c>
      <c r="H42" s="35">
        <v>537.47</v>
      </c>
      <c r="I42" s="5">
        <v>6.4794999999999998</v>
      </c>
      <c r="K42" s="40" t="s">
        <v>158</v>
      </c>
      <c r="L42" s="46">
        <f>AVERAGE(F22,F23)</f>
        <v>27.308950000000003</v>
      </c>
      <c r="M42" s="35">
        <f t="shared" ref="M42:N42" si="5">AVERAGE(G22,G23)</f>
        <v>5455.05</v>
      </c>
      <c r="N42" s="35">
        <f t="shared" si="5"/>
        <v>5484.3405999999995</v>
      </c>
      <c r="X42">
        <v>2.4874999999999998</v>
      </c>
      <c r="Y42">
        <v>0</v>
      </c>
      <c r="AA42" s="19">
        <v>42.646500000000003</v>
      </c>
      <c r="AB42" s="20">
        <v>4.5544000000000001E-3</v>
      </c>
      <c r="AC42" s="9">
        <v>2.6082000000000001</v>
      </c>
      <c r="AD42" s="9">
        <v>3.2833E-4</v>
      </c>
      <c r="AE42" s="9">
        <v>7.6990000000000003E-2</v>
      </c>
      <c r="AG42">
        <f t="shared" si="0"/>
        <v>32.832999999999998</v>
      </c>
    </row>
    <row r="43" spans="1:33" ht="16.5" x14ac:dyDescent="0.3">
      <c r="A43" s="1"/>
      <c r="B43" s="1"/>
      <c r="C43" s="1"/>
      <c r="D43" s="1" t="s">
        <v>19</v>
      </c>
      <c r="E43" s="7">
        <f>MEDIAN(E3:E9,E36:E41)</f>
        <v>7.0773999999999999</v>
      </c>
      <c r="F43" s="5">
        <f>AVERAGE(E3:E9,E36:E41)</f>
        <v>7.0212076923076934</v>
      </c>
      <c r="G43" s="5"/>
      <c r="H43" s="5"/>
      <c r="I43" s="5"/>
      <c r="X43">
        <v>2.5125000000000002</v>
      </c>
      <c r="Y43">
        <v>0</v>
      </c>
      <c r="AA43" s="19">
        <v>44.609499999999997</v>
      </c>
      <c r="AB43" s="20">
        <v>5.1608000000000001E-3</v>
      </c>
      <c r="AC43" s="9">
        <v>2.7442000000000002</v>
      </c>
      <c r="AD43" s="9">
        <v>3.0895E-4</v>
      </c>
      <c r="AE43" s="9">
        <v>6.9255999999999998E-2</v>
      </c>
      <c r="AG43">
        <f t="shared" si="0"/>
        <v>30.895</v>
      </c>
    </row>
    <row r="44" spans="1:33" ht="16.5" x14ac:dyDescent="0.3">
      <c r="A44" s="1"/>
      <c r="B44" s="1"/>
      <c r="C44" s="1"/>
      <c r="D44" s="1" t="s">
        <v>15</v>
      </c>
      <c r="E44" s="7">
        <f>STDEV(E4:E9,E36:E41)</f>
        <v>0.15135700622479734</v>
      </c>
      <c r="X44">
        <v>2.5375000000000001</v>
      </c>
      <c r="Y44">
        <v>0</v>
      </c>
      <c r="AA44" s="19">
        <v>46.662799999999997</v>
      </c>
      <c r="AB44" s="20">
        <v>5.7352999999999996E-3</v>
      </c>
      <c r="AC44" s="9">
        <v>2.8673000000000002</v>
      </c>
      <c r="AD44" s="9">
        <v>2.7978999999999998E-4</v>
      </c>
      <c r="AE44" s="9">
        <v>5.9961E-2</v>
      </c>
      <c r="AG44">
        <f t="shared" si="0"/>
        <v>27.978999999999999</v>
      </c>
    </row>
    <row r="45" spans="1:33" x14ac:dyDescent="0.3">
      <c r="X45">
        <v>2.5625</v>
      </c>
      <c r="Y45">
        <v>0</v>
      </c>
      <c r="AA45" s="19">
        <v>48.810499999999998</v>
      </c>
      <c r="AB45" s="20">
        <v>6.1969E-3</v>
      </c>
      <c r="AC45" s="9">
        <v>2.9619</v>
      </c>
      <c r="AD45" s="9">
        <v>2.1493E-4</v>
      </c>
      <c r="AE45" s="9">
        <v>4.4033000000000003E-2</v>
      </c>
      <c r="AG45">
        <f t="shared" si="0"/>
        <v>21.493000000000002</v>
      </c>
    </row>
    <row r="46" spans="1:33" x14ac:dyDescent="0.3">
      <c r="X46">
        <v>2.5874999999999999</v>
      </c>
      <c r="Y46">
        <v>0</v>
      </c>
      <c r="AA46" s="21">
        <v>51.057200000000002</v>
      </c>
      <c r="AB46" s="22">
        <v>6.6756000000000003E-3</v>
      </c>
      <c r="AC46" s="9">
        <v>3.0556000000000001</v>
      </c>
      <c r="AD46" s="9">
        <v>2.1306999999999999E-4</v>
      </c>
      <c r="AE46" s="9">
        <v>4.1731999999999998E-2</v>
      </c>
      <c r="AG46">
        <f t="shared" si="0"/>
        <v>21.306999999999999</v>
      </c>
    </row>
    <row r="47" spans="1:33" x14ac:dyDescent="0.3">
      <c r="X47">
        <v>2.6124999999999998</v>
      </c>
      <c r="Y47">
        <v>0</v>
      </c>
      <c r="AA47" s="21">
        <v>53.407200000000003</v>
      </c>
      <c r="AB47" s="22">
        <v>7.4459000000000001E-3</v>
      </c>
      <c r="AC47" s="9">
        <v>3.1999</v>
      </c>
      <c r="AD47" s="9">
        <v>3.2777000000000001E-4</v>
      </c>
      <c r="AE47" s="9">
        <v>6.1372999999999997E-2</v>
      </c>
      <c r="AG47">
        <f t="shared" si="0"/>
        <v>32.777000000000001</v>
      </c>
    </row>
    <row r="48" spans="1:33" x14ac:dyDescent="0.3">
      <c r="X48">
        <v>2.6375000000000002</v>
      </c>
      <c r="Y48">
        <v>0</v>
      </c>
      <c r="AA48" s="21">
        <v>55.865499999999997</v>
      </c>
      <c r="AB48" s="22">
        <v>8.2790999999999993E-3</v>
      </c>
      <c r="AC48" s="9">
        <v>3.3490000000000002</v>
      </c>
      <c r="AD48" s="9">
        <v>3.3896000000000002E-4</v>
      </c>
      <c r="AE48" s="9">
        <v>6.0675E-2</v>
      </c>
      <c r="AG48">
        <f t="shared" si="0"/>
        <v>33.896000000000001</v>
      </c>
    </row>
    <row r="49" spans="24:33" x14ac:dyDescent="0.3">
      <c r="X49">
        <v>2.6625000000000001</v>
      </c>
      <c r="Y49">
        <v>0</v>
      </c>
      <c r="AA49" s="21">
        <v>58.436799999999998</v>
      </c>
      <c r="AB49" s="22">
        <v>9.0624999999999994E-3</v>
      </c>
      <c r="AC49" s="9">
        <v>3.4830999999999999</v>
      </c>
      <c r="AD49" s="9">
        <v>3.0464000000000001E-4</v>
      </c>
      <c r="AE49" s="9">
        <v>5.2130999999999997E-2</v>
      </c>
      <c r="AG49">
        <f t="shared" si="0"/>
        <v>30.464000000000002</v>
      </c>
    </row>
    <row r="50" spans="24:33" x14ac:dyDescent="0.3">
      <c r="X50">
        <v>2.6875</v>
      </c>
      <c r="Y50">
        <v>0</v>
      </c>
      <c r="AA50" s="21">
        <v>61.1265</v>
      </c>
      <c r="AB50" s="22">
        <v>9.8601000000000001E-3</v>
      </c>
      <c r="AC50" s="9">
        <v>3.6135999999999999</v>
      </c>
      <c r="AD50" s="9">
        <v>2.9656000000000002E-4</v>
      </c>
      <c r="AE50" s="9">
        <v>4.8515000000000003E-2</v>
      </c>
      <c r="AG50">
        <f t="shared" si="0"/>
        <v>29.656000000000002</v>
      </c>
    </row>
    <row r="51" spans="24:33" x14ac:dyDescent="0.3">
      <c r="X51">
        <v>2.7124999999999999</v>
      </c>
      <c r="Y51">
        <v>0</v>
      </c>
      <c r="AA51" s="21">
        <v>63.940100000000001</v>
      </c>
      <c r="AB51" s="22">
        <v>1.0670000000000001E-2</v>
      </c>
      <c r="AC51" s="9">
        <v>3.7402000000000002</v>
      </c>
      <c r="AD51" s="9">
        <v>2.8792999999999999E-4</v>
      </c>
      <c r="AE51" s="9">
        <v>4.5031000000000002E-2</v>
      </c>
      <c r="AG51">
        <f t="shared" si="0"/>
        <v>28.792999999999999</v>
      </c>
    </row>
    <row r="52" spans="24:33" x14ac:dyDescent="0.3">
      <c r="X52">
        <v>2.7374999999999998</v>
      </c>
      <c r="Y52">
        <v>0</v>
      </c>
      <c r="AA52" s="21">
        <v>66.883099999999999</v>
      </c>
      <c r="AB52" s="22">
        <v>1.1545E-2</v>
      </c>
      <c r="AC52" s="9">
        <v>3.8711000000000002</v>
      </c>
      <c r="AD52" s="9">
        <v>2.9736999999999998E-4</v>
      </c>
      <c r="AE52" s="9">
        <v>4.4461000000000001E-2</v>
      </c>
      <c r="AG52">
        <f t="shared" si="0"/>
        <v>29.736999999999998</v>
      </c>
    </row>
    <row r="53" spans="24:33" x14ac:dyDescent="0.3">
      <c r="X53">
        <v>2.7625000000000002</v>
      </c>
      <c r="Y53">
        <v>0</v>
      </c>
      <c r="AA53" s="21">
        <v>69.961600000000004</v>
      </c>
      <c r="AB53" s="22">
        <v>1.2919999999999999E-2</v>
      </c>
      <c r="AC53" s="9">
        <v>4.0675999999999997</v>
      </c>
      <c r="AD53" s="9">
        <v>4.4655999999999998E-4</v>
      </c>
      <c r="AE53" s="9">
        <v>6.3828999999999997E-2</v>
      </c>
      <c r="AG53">
        <f t="shared" si="0"/>
        <v>44.655999999999999</v>
      </c>
    </row>
    <row r="54" spans="24:33" x14ac:dyDescent="0.3">
      <c r="X54">
        <v>2.7875000000000001</v>
      </c>
      <c r="Y54">
        <v>0</v>
      </c>
      <c r="AA54" s="21">
        <v>73.181799999999996</v>
      </c>
      <c r="AB54" s="22">
        <v>1.4079E-2</v>
      </c>
      <c r="AC54" s="9">
        <v>4.226</v>
      </c>
      <c r="AD54" s="9">
        <v>3.5995999999999999E-4</v>
      </c>
      <c r="AE54" s="9">
        <v>4.9188000000000003E-2</v>
      </c>
      <c r="AG54">
        <f t="shared" si="0"/>
        <v>35.996000000000002</v>
      </c>
    </row>
    <row r="55" spans="24:33" x14ac:dyDescent="0.3">
      <c r="X55">
        <v>2.8125</v>
      </c>
      <c r="Y55">
        <v>0</v>
      </c>
      <c r="AA55" s="21">
        <v>76.550200000000004</v>
      </c>
      <c r="AB55" s="22">
        <v>1.5074000000000001E-2</v>
      </c>
      <c r="AC55" s="9">
        <v>4.3559000000000001</v>
      </c>
      <c r="AD55" s="9">
        <v>2.9522000000000001E-4</v>
      </c>
      <c r="AE55" s="9">
        <v>3.8565000000000002E-2</v>
      </c>
      <c r="AG55">
        <f t="shared" si="0"/>
        <v>29.522000000000002</v>
      </c>
    </row>
    <row r="56" spans="24:33" x14ac:dyDescent="0.3">
      <c r="X56">
        <v>2.8374999999999999</v>
      </c>
      <c r="Y56">
        <v>0</v>
      </c>
      <c r="AA56" s="21">
        <v>80.073599999999999</v>
      </c>
      <c r="AB56" s="22">
        <v>1.6039999999999999E-2</v>
      </c>
      <c r="AC56" s="9">
        <v>4.4766000000000004</v>
      </c>
      <c r="AD56" s="9">
        <v>2.7423999999999998E-4</v>
      </c>
      <c r="AE56" s="9">
        <v>3.4248000000000001E-2</v>
      </c>
      <c r="AG56">
        <f t="shared" si="0"/>
        <v>27.423999999999996</v>
      </c>
    </row>
    <row r="57" spans="24:33" x14ac:dyDescent="0.3">
      <c r="X57">
        <v>2.8624999999999998</v>
      </c>
      <c r="Y57">
        <v>0</v>
      </c>
      <c r="AA57" s="21">
        <v>83.759200000000007</v>
      </c>
      <c r="AB57" s="22">
        <v>1.6995E-2</v>
      </c>
      <c r="AC57" s="9">
        <v>4.5906000000000002</v>
      </c>
      <c r="AD57" s="9">
        <v>2.5925999999999998E-4</v>
      </c>
      <c r="AE57" s="9">
        <v>3.0953000000000001E-2</v>
      </c>
      <c r="AG57">
        <f t="shared" si="0"/>
        <v>25.925999999999998</v>
      </c>
    </row>
    <row r="58" spans="24:33" x14ac:dyDescent="0.3">
      <c r="X58">
        <v>2.8875000000000002</v>
      </c>
      <c r="Y58">
        <v>0</v>
      </c>
      <c r="AA58" s="21">
        <v>87.614500000000007</v>
      </c>
      <c r="AB58" s="22">
        <v>1.7939E-2</v>
      </c>
      <c r="AC58" s="9">
        <v>4.6982999999999997</v>
      </c>
      <c r="AD58" s="9">
        <v>2.4471999999999997E-4</v>
      </c>
      <c r="AE58" s="9">
        <v>2.7931999999999998E-2</v>
      </c>
      <c r="AG58">
        <f t="shared" si="0"/>
        <v>24.471999999999998</v>
      </c>
    </row>
    <row r="59" spans="24:33" x14ac:dyDescent="0.3">
      <c r="X59">
        <v>2.9125000000000001</v>
      </c>
      <c r="Y59">
        <v>0</v>
      </c>
      <c r="AA59" s="21">
        <v>91.647199999999998</v>
      </c>
      <c r="AB59" s="22">
        <v>1.8863000000000001E-2</v>
      </c>
      <c r="AC59" s="9">
        <v>4.7991000000000001</v>
      </c>
      <c r="AD59" s="9">
        <v>2.2906000000000001E-4</v>
      </c>
      <c r="AE59" s="9">
        <v>2.4993999999999999E-2</v>
      </c>
      <c r="AG59">
        <f t="shared" si="0"/>
        <v>22.905999999999999</v>
      </c>
    </row>
    <row r="60" spans="24:33" x14ac:dyDescent="0.3">
      <c r="X60">
        <v>2.9375</v>
      </c>
      <c r="Y60">
        <v>0</v>
      </c>
      <c r="AA60" s="21">
        <v>95.865499999999997</v>
      </c>
      <c r="AB60" s="22">
        <v>1.9757E-2</v>
      </c>
      <c r="AC60" s="9">
        <v>4.8924000000000003</v>
      </c>
      <c r="AD60" s="9">
        <v>2.1211E-4</v>
      </c>
      <c r="AE60" s="9">
        <v>2.2124999999999999E-2</v>
      </c>
      <c r="AG60">
        <f t="shared" si="0"/>
        <v>21.210999999999999</v>
      </c>
    </row>
    <row r="61" spans="24:33" x14ac:dyDescent="0.3">
      <c r="X61">
        <v>2.9624999999999999</v>
      </c>
      <c r="Y61">
        <v>0</v>
      </c>
      <c r="AA61" s="21">
        <v>100.27800000000001</v>
      </c>
      <c r="AB61" s="22">
        <v>2.0598000000000002E-2</v>
      </c>
      <c r="AC61" s="9">
        <v>4.9762000000000004</v>
      </c>
      <c r="AD61" s="9">
        <v>1.9043E-4</v>
      </c>
      <c r="AE61" s="9">
        <v>1.899E-2</v>
      </c>
      <c r="AG61">
        <f t="shared" si="0"/>
        <v>19.042999999999999</v>
      </c>
    </row>
    <row r="62" spans="24:33" x14ac:dyDescent="0.3">
      <c r="X62">
        <v>2.9874999999999998</v>
      </c>
      <c r="Y62">
        <v>0</v>
      </c>
      <c r="AA62" s="21">
        <v>104.89360000000001</v>
      </c>
      <c r="AB62" s="22">
        <v>2.1298999999999998E-2</v>
      </c>
      <c r="AC62" s="9">
        <v>5.0430999999999999</v>
      </c>
      <c r="AD62" s="9">
        <v>1.5202999999999999E-4</v>
      </c>
      <c r="AE62" s="9">
        <v>1.4493000000000001E-2</v>
      </c>
      <c r="AG62">
        <f t="shared" si="0"/>
        <v>15.202999999999999</v>
      </c>
    </row>
    <row r="63" spans="24:33" x14ac:dyDescent="0.3">
      <c r="X63">
        <v>3.0125000000000002</v>
      </c>
      <c r="Y63">
        <v>0</v>
      </c>
      <c r="AA63" s="23">
        <v>109.7216</v>
      </c>
      <c r="AB63" s="24">
        <v>2.1991E-2</v>
      </c>
      <c r="AC63" s="9">
        <v>5.1062000000000003</v>
      </c>
      <c r="AD63" s="9">
        <v>1.4323E-4</v>
      </c>
      <c r="AE63" s="9">
        <v>1.3054E-2</v>
      </c>
      <c r="AG63">
        <f t="shared" si="0"/>
        <v>14.323</v>
      </c>
    </row>
    <row r="64" spans="24:33" x14ac:dyDescent="0.3">
      <c r="X64">
        <v>3.0375000000000001</v>
      </c>
      <c r="Y64">
        <v>0</v>
      </c>
      <c r="AA64" s="23">
        <v>114.7718</v>
      </c>
      <c r="AB64" s="24">
        <v>2.2682000000000001E-2</v>
      </c>
      <c r="AC64" s="9">
        <v>5.1664000000000003</v>
      </c>
      <c r="AD64" s="9">
        <v>1.3689999999999999E-4</v>
      </c>
      <c r="AE64" s="9">
        <v>1.1927999999999999E-2</v>
      </c>
      <c r="AG64">
        <f t="shared" si="0"/>
        <v>13.69</v>
      </c>
    </row>
    <row r="65" spans="24:33" x14ac:dyDescent="0.3">
      <c r="X65">
        <v>3.0625</v>
      </c>
      <c r="Y65">
        <v>0</v>
      </c>
      <c r="AA65" s="23">
        <v>120.0545</v>
      </c>
      <c r="AB65" s="24">
        <v>2.3362999999999998E-2</v>
      </c>
      <c r="AC65" s="9">
        <v>5.2230999999999996</v>
      </c>
      <c r="AD65" s="9">
        <v>1.2884999999999999E-4</v>
      </c>
      <c r="AE65" s="9">
        <v>1.0732E-2</v>
      </c>
      <c r="AG65">
        <f t="shared" si="0"/>
        <v>12.884999999999998</v>
      </c>
    </row>
    <row r="66" spans="24:33" x14ac:dyDescent="0.3">
      <c r="X66">
        <v>3.0874999999999999</v>
      </c>
      <c r="Y66">
        <v>0</v>
      </c>
      <c r="AA66" s="23">
        <v>125.5804</v>
      </c>
      <c r="AB66" s="24">
        <v>2.3872000000000001E-2</v>
      </c>
      <c r="AC66" s="9">
        <v>5.2636000000000003</v>
      </c>
      <c r="AD66" s="9">
        <v>9.2127999999999996E-5</v>
      </c>
      <c r="AE66" s="9">
        <v>7.3360999999999999E-3</v>
      </c>
      <c r="AG66">
        <f t="shared" si="0"/>
        <v>9.2127999999999997</v>
      </c>
    </row>
    <row r="67" spans="24:33" x14ac:dyDescent="0.3">
      <c r="X67">
        <v>3.1124999999999998</v>
      </c>
      <c r="Y67">
        <v>1.0000000000000001E-5</v>
      </c>
      <c r="AA67" s="23">
        <v>131.36060000000001</v>
      </c>
      <c r="AB67" s="24">
        <v>2.4226999999999999E-2</v>
      </c>
      <c r="AC67" s="9">
        <v>5.2907000000000002</v>
      </c>
      <c r="AD67" s="9">
        <v>6.1478999999999999E-5</v>
      </c>
      <c r="AE67" s="9">
        <v>4.6801999999999998E-3</v>
      </c>
      <c r="AG67">
        <f t="shared" si="0"/>
        <v>6.1478999999999999</v>
      </c>
    </row>
    <row r="68" spans="24:33" x14ac:dyDescent="0.3">
      <c r="X68">
        <v>3.1375000000000002</v>
      </c>
      <c r="Y68">
        <v>1.0000000000000001E-5</v>
      </c>
      <c r="AA68" s="23">
        <v>137.4068</v>
      </c>
      <c r="AB68" s="24">
        <v>2.4729000000000001E-2</v>
      </c>
      <c r="AC68" s="9">
        <v>5.3272000000000004</v>
      </c>
      <c r="AD68" s="9">
        <v>8.2903000000000002E-5</v>
      </c>
      <c r="AE68" s="9">
        <v>6.0334999999999998E-3</v>
      </c>
      <c r="AG68">
        <f t="shared" si="0"/>
        <v>8.2903000000000002</v>
      </c>
    </row>
    <row r="69" spans="24:33" x14ac:dyDescent="0.3">
      <c r="X69">
        <v>3.1625000000000001</v>
      </c>
      <c r="Y69">
        <v>1.0000000000000001E-5</v>
      </c>
      <c r="AA69" s="23">
        <v>143.73140000000001</v>
      </c>
      <c r="AB69" s="24">
        <v>2.5392000000000001E-2</v>
      </c>
      <c r="AC69" s="9">
        <v>5.3733000000000004</v>
      </c>
      <c r="AD69" s="9">
        <v>1.0493E-4</v>
      </c>
      <c r="AE69" s="9">
        <v>7.3000000000000001E-3</v>
      </c>
      <c r="AG69">
        <f t="shared" si="0"/>
        <v>10.493</v>
      </c>
    </row>
    <row r="70" spans="24:33" x14ac:dyDescent="0.3">
      <c r="X70">
        <v>3.1875</v>
      </c>
      <c r="Y70">
        <v>1.0000000000000001E-5</v>
      </c>
      <c r="AA70" s="23">
        <v>150.34700000000001</v>
      </c>
      <c r="AB70" s="24">
        <v>2.5919999999999999E-2</v>
      </c>
      <c r="AC70" s="9">
        <v>5.4084000000000003</v>
      </c>
      <c r="AD70" s="9">
        <v>7.9744000000000001E-5</v>
      </c>
      <c r="AE70" s="9">
        <v>5.3039999999999997E-3</v>
      </c>
      <c r="AG70">
        <f t="shared" ref="AG70:AG74" si="6">AD70*100000</f>
        <v>7.9744000000000002</v>
      </c>
    </row>
    <row r="71" spans="24:33" x14ac:dyDescent="0.3">
      <c r="X71">
        <v>3.2124999999999999</v>
      </c>
      <c r="Y71">
        <v>1.0000000000000001E-5</v>
      </c>
      <c r="AA71" s="23">
        <v>157.2672</v>
      </c>
      <c r="AB71" s="24">
        <v>2.6596000000000002E-2</v>
      </c>
      <c r="AC71" s="9">
        <v>5.4513999999999996</v>
      </c>
      <c r="AD71" s="9">
        <v>9.7687000000000002E-5</v>
      </c>
      <c r="AE71" s="9">
        <v>6.2116000000000003E-3</v>
      </c>
      <c r="AG71">
        <f t="shared" si="6"/>
        <v>9.7687000000000008</v>
      </c>
    </row>
    <row r="72" spans="24:33" x14ac:dyDescent="0.3">
      <c r="X72">
        <v>3.2374999999999998</v>
      </c>
      <c r="Y72">
        <v>1.0000000000000001E-5</v>
      </c>
      <c r="AA72" s="23">
        <v>164.5059</v>
      </c>
      <c r="AB72" s="24">
        <v>2.7276000000000002E-2</v>
      </c>
      <c r="AC72" s="9">
        <v>5.4927999999999999</v>
      </c>
      <c r="AD72" s="9">
        <v>9.3993999999999995E-5</v>
      </c>
      <c r="AE72" s="9">
        <v>5.7137000000000004E-3</v>
      </c>
      <c r="AG72">
        <f t="shared" si="6"/>
        <v>9.3994</v>
      </c>
    </row>
    <row r="73" spans="24:33" x14ac:dyDescent="0.3">
      <c r="X73">
        <v>3.2625000000000002</v>
      </c>
      <c r="Y73">
        <v>1.0000000000000001E-5</v>
      </c>
      <c r="AA73" s="23">
        <v>172.07769999999999</v>
      </c>
      <c r="AB73" s="24">
        <v>2.7968E-2</v>
      </c>
      <c r="AC73" s="9">
        <v>5.5330000000000004</v>
      </c>
      <c r="AD73" s="9">
        <v>9.1324999999999997E-5</v>
      </c>
      <c r="AE73" s="9">
        <v>5.3071999999999998E-3</v>
      </c>
      <c r="AG73">
        <f t="shared" si="6"/>
        <v>9.1325000000000003</v>
      </c>
    </row>
    <row r="74" spans="24:33" x14ac:dyDescent="0.3">
      <c r="X74">
        <v>3.2875000000000001</v>
      </c>
      <c r="Y74">
        <v>1.0000000000000001E-5</v>
      </c>
      <c r="AA74" s="23">
        <v>179.99809999999999</v>
      </c>
      <c r="AB74" s="28">
        <v>2.9287000000000001E-2</v>
      </c>
      <c r="AC74" s="9">
        <v>5.6063000000000001</v>
      </c>
      <c r="AD74" s="9">
        <v>1.6657E-4</v>
      </c>
      <c r="AE74" s="9">
        <v>9.2542000000000006E-3</v>
      </c>
      <c r="AG74">
        <f t="shared" si="6"/>
        <v>16.657</v>
      </c>
    </row>
    <row r="75" spans="24:33" x14ac:dyDescent="0.3">
      <c r="X75">
        <v>3.3125</v>
      </c>
      <c r="Y75">
        <v>1.0000000000000001E-5</v>
      </c>
    </row>
    <row r="76" spans="24:33" x14ac:dyDescent="0.3">
      <c r="X76">
        <v>3.3374999999999999</v>
      </c>
      <c r="Y76">
        <v>1.0000000000000001E-5</v>
      </c>
      <c r="AC76" t="s">
        <v>67</v>
      </c>
      <c r="AD76" t="s">
        <v>68</v>
      </c>
    </row>
    <row r="77" spans="24:33" x14ac:dyDescent="0.3">
      <c r="X77">
        <v>3.3624999999999998</v>
      </c>
      <c r="Y77">
        <v>1.0000000000000001E-5</v>
      </c>
      <c r="AB77" t="s">
        <v>69</v>
      </c>
      <c r="AC77" t="s">
        <v>70</v>
      </c>
      <c r="AD77" t="s">
        <v>116</v>
      </c>
    </row>
    <row r="78" spans="24:33" x14ac:dyDescent="0.3">
      <c r="X78">
        <v>3.3875000000000002</v>
      </c>
      <c r="Y78">
        <v>1.0000000000000001E-5</v>
      </c>
      <c r="AB78" t="s">
        <v>71</v>
      </c>
      <c r="AC78" t="s">
        <v>72</v>
      </c>
      <c r="AD78" t="s">
        <v>117</v>
      </c>
    </row>
    <row r="79" spans="24:33" x14ac:dyDescent="0.3">
      <c r="X79">
        <v>3.4125000000000001</v>
      </c>
      <c r="Y79">
        <v>1.0000000000000001E-5</v>
      </c>
      <c r="AB79" t="s">
        <v>73</v>
      </c>
      <c r="AC79" t="s">
        <v>74</v>
      </c>
      <c r="AD79" t="s">
        <v>118</v>
      </c>
    </row>
    <row r="80" spans="24:33" x14ac:dyDescent="0.3">
      <c r="X80">
        <v>3.4375</v>
      </c>
      <c r="Y80">
        <v>1.0000000000000001E-5</v>
      </c>
      <c r="AB80" t="s">
        <v>75</v>
      </c>
      <c r="AC80" t="s">
        <v>76</v>
      </c>
      <c r="AD80" s="10">
        <v>1.2189999999999999E-2</v>
      </c>
    </row>
    <row r="81" spans="24:33" x14ac:dyDescent="0.3">
      <c r="X81">
        <v>3.4624999999999999</v>
      </c>
      <c r="Y81">
        <v>1.0000000000000001E-5</v>
      </c>
      <c r="AB81" t="s">
        <v>77</v>
      </c>
      <c r="AC81" t="s">
        <v>78</v>
      </c>
      <c r="AD81" t="s">
        <v>102</v>
      </c>
    </row>
    <row r="82" spans="24:33" x14ac:dyDescent="0.3">
      <c r="X82">
        <v>3.4874999999999998</v>
      </c>
      <c r="Y82">
        <v>1.0000000000000001E-5</v>
      </c>
    </row>
    <row r="83" spans="24:33" x14ac:dyDescent="0.3">
      <c r="X83">
        <v>3.5125000000000002</v>
      </c>
      <c r="Y83">
        <v>1.0000000000000001E-5</v>
      </c>
      <c r="AB83" t="s">
        <v>103</v>
      </c>
      <c r="AC83" t="s">
        <v>104</v>
      </c>
      <c r="AD83" t="s">
        <v>105</v>
      </c>
    </row>
    <row r="84" spans="24:33" x14ac:dyDescent="0.3">
      <c r="X84">
        <v>3.5375000000000001</v>
      </c>
      <c r="Y84">
        <v>1.0000000000000001E-5</v>
      </c>
    </row>
    <row r="85" spans="24:33" x14ac:dyDescent="0.3">
      <c r="X85">
        <v>3.5625</v>
      </c>
      <c r="Y85">
        <v>1.0000000000000001E-5</v>
      </c>
      <c r="AC85" s="27" t="s">
        <v>115</v>
      </c>
      <c r="AD85" s="27" t="s">
        <v>37</v>
      </c>
      <c r="AE85" s="27" t="s">
        <v>153</v>
      </c>
    </row>
    <row r="86" spans="24:33" ht="14.5" x14ac:dyDescent="0.35">
      <c r="X86">
        <v>3.5874999999999999</v>
      </c>
      <c r="Y86">
        <v>2.0000000000000002E-5</v>
      </c>
      <c r="AB86" s="25" t="s">
        <v>154</v>
      </c>
      <c r="AC86" s="34" t="s">
        <v>146</v>
      </c>
      <c r="AD86" s="12">
        <f>AB10</f>
        <v>7.8602000000000001E-4</v>
      </c>
      <c r="AE86" s="26">
        <f>AD86/AD$92*100</f>
        <v>2.6838529040188481</v>
      </c>
    </row>
    <row r="87" spans="24:33" ht="14.5" x14ac:dyDescent="0.35">
      <c r="X87">
        <v>3.6124999999999998</v>
      </c>
      <c r="Y87">
        <v>2.0000000000000002E-5</v>
      </c>
      <c r="AB87" s="25" t="s">
        <v>155</v>
      </c>
      <c r="AC87" s="33" t="s">
        <v>151</v>
      </c>
      <c r="AD87" s="12">
        <f>AB23-AB10</f>
        <v>1.3117999999999995E-4</v>
      </c>
      <c r="AE87" s="26">
        <f t="shared" ref="AE87:AE91" si="7">AD87/AD$92*100</f>
        <v>0.44791204288592185</v>
      </c>
    </row>
    <row r="88" spans="24:33" ht="14.5" x14ac:dyDescent="0.35">
      <c r="X88">
        <v>3.6375000000000002</v>
      </c>
      <c r="Y88">
        <v>2.0000000000000002E-5</v>
      </c>
      <c r="AB88" s="30" t="s">
        <v>156</v>
      </c>
      <c r="AC88" s="32" t="s">
        <v>147</v>
      </c>
      <c r="AD88" s="12">
        <f>AB29-AB23</f>
        <v>2.3220000000000011E-5</v>
      </c>
      <c r="AE88" s="47">
        <f t="shared" si="7"/>
        <v>7.9284324102844306E-2</v>
      </c>
    </row>
    <row r="89" spans="24:33" ht="14.5" x14ac:dyDescent="0.35">
      <c r="X89">
        <v>3.6625000000000001</v>
      </c>
      <c r="Y89">
        <v>2.0000000000000002E-5</v>
      </c>
      <c r="AB89" s="75" t="s">
        <v>157</v>
      </c>
      <c r="AC89" s="31" t="s">
        <v>150</v>
      </c>
      <c r="AD89" s="12">
        <f>AB45-AB29</f>
        <v>5.25648E-3</v>
      </c>
      <c r="AE89" s="47">
        <f t="shared" si="7"/>
        <v>17.948168129204085</v>
      </c>
    </row>
    <row r="90" spans="24:33" ht="14.5" x14ac:dyDescent="0.35">
      <c r="X90">
        <v>3.6875</v>
      </c>
      <c r="Y90">
        <v>2.0000000000000002E-5</v>
      </c>
      <c r="AB90" s="75"/>
      <c r="AC90" s="30" t="s">
        <v>148</v>
      </c>
      <c r="AD90" s="12">
        <f>AB62-AB45</f>
        <v>1.5102099999999999E-2</v>
      </c>
      <c r="AE90" s="47">
        <f t="shared" si="7"/>
        <v>51.565882473452376</v>
      </c>
    </row>
    <row r="91" spans="24:33" ht="14.5" x14ac:dyDescent="0.35">
      <c r="X91">
        <v>3.7124999999999999</v>
      </c>
      <c r="Y91">
        <v>2.0000000000000002E-5</v>
      </c>
      <c r="AB91" s="49" t="s">
        <v>158</v>
      </c>
      <c r="AC91" s="29" t="s">
        <v>149</v>
      </c>
      <c r="AD91" s="12">
        <f>AB74-AB62</f>
        <v>7.988000000000002E-3</v>
      </c>
      <c r="AE91" s="47">
        <f t="shared" si="7"/>
        <v>27.274900126335922</v>
      </c>
    </row>
    <row r="92" spans="24:33" ht="14.5" x14ac:dyDescent="0.35">
      <c r="X92">
        <v>3.7374999999999998</v>
      </c>
      <c r="Y92">
        <v>2.0000000000000002E-5</v>
      </c>
      <c r="AC92" s="25" t="s">
        <v>152</v>
      </c>
      <c r="AD92" s="5">
        <f>SUM(AD86:AD91)</f>
        <v>2.9287000000000001E-2</v>
      </c>
      <c r="AE92" s="5"/>
    </row>
    <row r="93" spans="24:33" x14ac:dyDescent="0.3">
      <c r="X93">
        <v>3.7625000000000002</v>
      </c>
      <c r="Y93">
        <v>2.0000000000000002E-5</v>
      </c>
      <c r="AB93" s="39" t="s">
        <v>157</v>
      </c>
      <c r="AD93" s="48">
        <f>SUM(AD88:AD91)</f>
        <v>2.8369800000000001E-2</v>
      </c>
      <c r="AE93" s="47">
        <f>SUM(AE88:AE91)</f>
        <v>96.868235053095219</v>
      </c>
    </row>
    <row r="94" spans="24:33" x14ac:dyDescent="0.3">
      <c r="X94">
        <v>3.7875000000000001</v>
      </c>
      <c r="Y94">
        <v>2.0000000000000002E-5</v>
      </c>
    </row>
    <row r="95" spans="24:33" x14ac:dyDescent="0.3">
      <c r="X95">
        <v>3.8125</v>
      </c>
      <c r="Y95">
        <v>2.0000000000000002E-5</v>
      </c>
      <c r="AB95" s="50" t="s">
        <v>163</v>
      </c>
      <c r="AC95" s="50">
        <v>5.61</v>
      </c>
      <c r="AD95" s="68">
        <f>1/AC95</f>
        <v>0.17825311942959002</v>
      </c>
      <c r="AE95" s="50"/>
      <c r="AF95" s="50"/>
      <c r="AG95" s="72" t="s">
        <v>171</v>
      </c>
    </row>
    <row r="96" spans="24:33" x14ac:dyDescent="0.3">
      <c r="X96">
        <v>3.8374999999999999</v>
      </c>
      <c r="Y96">
        <v>2.0000000000000002E-5</v>
      </c>
      <c r="AB96" s="50" t="s">
        <v>164</v>
      </c>
      <c r="AC96" s="50"/>
      <c r="AD96" s="66">
        <f>AD95+AD93+AD87+AD86</f>
        <v>0.20754011942959003</v>
      </c>
      <c r="AE96" s="50" t="s">
        <v>165</v>
      </c>
      <c r="AF96" s="50"/>
      <c r="AG96" s="72" t="s">
        <v>172</v>
      </c>
    </row>
    <row r="97" spans="24:35" x14ac:dyDescent="0.3">
      <c r="X97">
        <v>3.8624999999999998</v>
      </c>
      <c r="Y97">
        <v>2.0000000000000002E-5</v>
      </c>
      <c r="AB97" s="50"/>
      <c r="AC97" s="50"/>
      <c r="AD97" s="69"/>
      <c r="AE97" s="50"/>
      <c r="AF97" s="71" t="s">
        <v>173</v>
      </c>
      <c r="AG97" s="50" t="s">
        <v>171</v>
      </c>
      <c r="AH97" s="73" t="s">
        <v>170</v>
      </c>
    </row>
    <row r="98" spans="24:35" x14ac:dyDescent="0.3">
      <c r="X98">
        <v>3.8875000000000002</v>
      </c>
      <c r="Y98">
        <v>2.0000000000000002E-5</v>
      </c>
      <c r="AB98" s="50" t="s">
        <v>167</v>
      </c>
      <c r="AC98" s="50"/>
      <c r="AD98" s="68">
        <f>AD86/AD96*100</f>
        <v>0.37873159279291291</v>
      </c>
      <c r="AE98" s="50" t="s">
        <v>168</v>
      </c>
      <c r="AF98" s="72">
        <v>10</v>
      </c>
      <c r="AG98" s="70">
        <f>AD98/100*1000000</f>
        <v>3787.3159279291294</v>
      </c>
      <c r="AH98" s="74">
        <f>AG98/AF98</f>
        <v>378.73159279291292</v>
      </c>
    </row>
    <row r="99" spans="24:35" x14ac:dyDescent="0.3">
      <c r="X99">
        <v>3.9125000000000001</v>
      </c>
      <c r="Y99">
        <v>3.0000000000000001E-5</v>
      </c>
      <c r="AB99" s="50" t="s">
        <v>166</v>
      </c>
      <c r="AC99" s="50"/>
      <c r="AD99" s="68">
        <f>AD87/AD96*100</f>
        <v>6.3207056235940931E-2</v>
      </c>
      <c r="AE99" s="50" t="s">
        <v>169</v>
      </c>
      <c r="AF99" s="72">
        <v>18</v>
      </c>
      <c r="AG99" s="70">
        <f t="shared" ref="AG99:AG102" si="8">AD99/100*1000000</f>
        <v>632.07056235940934</v>
      </c>
      <c r="AH99" s="74">
        <f t="shared" ref="AH99:AH102" si="9">AG99/AF99</f>
        <v>35.11503124218941</v>
      </c>
      <c r="AI99" s="5">
        <f>AH99*0.02</f>
        <v>0.70230062484378819</v>
      </c>
    </row>
    <row r="100" spans="24:35" x14ac:dyDescent="0.3">
      <c r="X100">
        <v>3.9375</v>
      </c>
      <c r="Y100">
        <v>3.0000000000000001E-5</v>
      </c>
      <c r="AB100" s="50" t="s">
        <v>176</v>
      </c>
      <c r="AD100" s="68">
        <f>(AD88+AD89)/AD96*100</f>
        <v>2.543941872304448</v>
      </c>
      <c r="AE100" s="50" t="s">
        <v>177</v>
      </c>
      <c r="AF100" s="72">
        <v>50</v>
      </c>
      <c r="AG100" s="70">
        <f t="shared" si="8"/>
        <v>25439.41872304448</v>
      </c>
      <c r="AH100" s="74">
        <f t="shared" si="9"/>
        <v>508.7883744608896</v>
      </c>
    </row>
    <row r="101" spans="24:35" x14ac:dyDescent="0.3">
      <c r="X101">
        <v>3.9624999999999999</v>
      </c>
      <c r="Y101">
        <v>3.0000000000000001E-5</v>
      </c>
      <c r="AB101" s="50" t="s">
        <v>179</v>
      </c>
      <c r="AD101" s="68">
        <f>(AD90)/AD96*100</f>
        <v>7.2767135537490768</v>
      </c>
      <c r="AE101" s="50" t="s">
        <v>178</v>
      </c>
      <c r="AF101" s="72">
        <v>105</v>
      </c>
      <c r="AG101" s="70">
        <f t="shared" si="8"/>
        <v>72767.135537490773</v>
      </c>
      <c r="AH101" s="74">
        <f t="shared" si="9"/>
        <v>693.02033845229312</v>
      </c>
    </row>
    <row r="102" spans="24:35" x14ac:dyDescent="0.3">
      <c r="X102">
        <v>3.9874999999999998</v>
      </c>
      <c r="Y102">
        <v>3.0000000000000001E-5</v>
      </c>
      <c r="AB102" s="50" t="s">
        <v>181</v>
      </c>
      <c r="AD102" s="68">
        <f>(AD91)/AD96*100</f>
        <v>3.8488943833869227</v>
      </c>
      <c r="AE102" s="50" t="s">
        <v>180</v>
      </c>
      <c r="AF102" s="72">
        <v>180</v>
      </c>
      <c r="AG102" s="70">
        <f t="shared" si="8"/>
        <v>38488.943833869227</v>
      </c>
      <c r="AH102" s="74">
        <f t="shared" si="9"/>
        <v>213.82746574371794</v>
      </c>
    </row>
    <row r="103" spans="24:35" x14ac:dyDescent="0.3">
      <c r="X103">
        <v>4.0125000000000002</v>
      </c>
      <c r="Y103">
        <v>3.0000000000000001E-5</v>
      </c>
    </row>
    <row r="104" spans="24:35" x14ac:dyDescent="0.3">
      <c r="X104">
        <v>4.0374999999999996</v>
      </c>
      <c r="Y104">
        <v>3.0000000000000001E-5</v>
      </c>
    </row>
    <row r="105" spans="24:35" x14ac:dyDescent="0.3">
      <c r="X105">
        <v>4.0625</v>
      </c>
      <c r="Y105">
        <v>3.0000000000000001E-5</v>
      </c>
    </row>
    <row r="106" spans="24:35" x14ac:dyDescent="0.3">
      <c r="X106">
        <v>4.0875000000000004</v>
      </c>
      <c r="Y106">
        <v>3.0000000000000001E-5</v>
      </c>
    </row>
    <row r="107" spans="24:35" x14ac:dyDescent="0.3">
      <c r="X107">
        <v>4.1124999999999998</v>
      </c>
      <c r="Y107">
        <v>3.0000000000000001E-5</v>
      </c>
    </row>
    <row r="108" spans="24:35" x14ac:dyDescent="0.3">
      <c r="X108">
        <v>4.1375000000000002</v>
      </c>
      <c r="Y108">
        <v>3.0000000000000001E-5</v>
      </c>
    </row>
    <row r="109" spans="24:35" x14ac:dyDescent="0.3">
      <c r="X109">
        <v>4.1624999999999996</v>
      </c>
      <c r="Y109">
        <v>4.0000000000000003E-5</v>
      </c>
    </row>
    <row r="110" spans="24:35" x14ac:dyDescent="0.3">
      <c r="X110">
        <v>4.1875</v>
      </c>
      <c r="Y110">
        <v>4.0000000000000003E-5</v>
      </c>
    </row>
    <row r="111" spans="24:35" x14ac:dyDescent="0.3">
      <c r="X111">
        <v>4.2125000000000004</v>
      </c>
      <c r="Y111">
        <v>4.0000000000000003E-5</v>
      </c>
    </row>
    <row r="112" spans="24:35" x14ac:dyDescent="0.3">
      <c r="X112">
        <v>4.2374999999999998</v>
      </c>
      <c r="Y112">
        <v>4.0000000000000003E-5</v>
      </c>
    </row>
    <row r="113" spans="24:25" x14ac:dyDescent="0.3">
      <c r="X113">
        <v>4.2625000000000002</v>
      </c>
      <c r="Y113">
        <v>4.0000000000000003E-5</v>
      </c>
    </row>
    <row r="114" spans="24:25" x14ac:dyDescent="0.3">
      <c r="X114">
        <v>4.2874999999999996</v>
      </c>
      <c r="Y114">
        <v>4.0000000000000003E-5</v>
      </c>
    </row>
    <row r="115" spans="24:25" x14ac:dyDescent="0.3">
      <c r="X115">
        <v>4.3125</v>
      </c>
      <c r="Y115">
        <v>4.0000000000000003E-5</v>
      </c>
    </row>
    <row r="116" spans="24:25" x14ac:dyDescent="0.3">
      <c r="X116">
        <v>4.3375000000000004</v>
      </c>
      <c r="Y116">
        <v>4.0000000000000003E-5</v>
      </c>
    </row>
    <row r="117" spans="24:25" x14ac:dyDescent="0.3">
      <c r="X117">
        <v>4.3624999999999998</v>
      </c>
      <c r="Y117">
        <v>4.0000000000000003E-5</v>
      </c>
    </row>
    <row r="118" spans="24:25" x14ac:dyDescent="0.3">
      <c r="X118">
        <v>4.3875000000000002</v>
      </c>
      <c r="Y118">
        <v>4.0000000000000003E-5</v>
      </c>
    </row>
    <row r="119" spans="24:25" x14ac:dyDescent="0.3">
      <c r="X119">
        <v>4.4124999999999996</v>
      </c>
      <c r="Y119">
        <v>5.0000000000000002E-5</v>
      </c>
    </row>
    <row r="120" spans="24:25" x14ac:dyDescent="0.3">
      <c r="X120">
        <v>4.4375</v>
      </c>
      <c r="Y120">
        <v>5.0000000000000002E-5</v>
      </c>
    </row>
    <row r="121" spans="24:25" x14ac:dyDescent="0.3">
      <c r="X121">
        <v>4.4625000000000004</v>
      </c>
      <c r="Y121">
        <v>5.0000000000000002E-5</v>
      </c>
    </row>
    <row r="122" spans="24:25" x14ac:dyDescent="0.3">
      <c r="X122">
        <v>4.4874999999999998</v>
      </c>
      <c r="Y122">
        <v>5.0000000000000002E-5</v>
      </c>
    </row>
    <row r="123" spans="24:25" x14ac:dyDescent="0.3">
      <c r="X123">
        <v>4.5125000000000002</v>
      </c>
      <c r="Y123">
        <v>5.0000000000000002E-5</v>
      </c>
    </row>
    <row r="124" spans="24:25" x14ac:dyDescent="0.3">
      <c r="X124">
        <v>4.5374999999999996</v>
      </c>
      <c r="Y124">
        <v>5.0000000000000002E-5</v>
      </c>
    </row>
    <row r="125" spans="24:25" x14ac:dyDescent="0.3">
      <c r="X125">
        <v>4.5625</v>
      </c>
      <c r="Y125">
        <v>5.0000000000000002E-5</v>
      </c>
    </row>
    <row r="126" spans="24:25" x14ac:dyDescent="0.3">
      <c r="X126">
        <v>4.5875000000000004</v>
      </c>
      <c r="Y126">
        <v>5.0000000000000002E-5</v>
      </c>
    </row>
    <row r="127" spans="24:25" x14ac:dyDescent="0.3">
      <c r="X127">
        <v>4.6124999999999998</v>
      </c>
      <c r="Y127">
        <v>5.0000000000000002E-5</v>
      </c>
    </row>
    <row r="128" spans="24:25" x14ac:dyDescent="0.3">
      <c r="X128">
        <v>4.6375000000000002</v>
      </c>
      <c r="Y128">
        <v>6.0000000000000002E-5</v>
      </c>
    </row>
    <row r="129" spans="24:25" x14ac:dyDescent="0.3">
      <c r="X129">
        <v>4.6624999999999996</v>
      </c>
      <c r="Y129">
        <v>6.0000000000000002E-5</v>
      </c>
    </row>
    <row r="130" spans="24:25" x14ac:dyDescent="0.3">
      <c r="X130">
        <v>4.6875</v>
      </c>
      <c r="Y130">
        <v>6.0000000000000002E-5</v>
      </c>
    </row>
    <row r="131" spans="24:25" x14ac:dyDescent="0.3">
      <c r="X131">
        <v>4.7125000000000004</v>
      </c>
      <c r="Y131">
        <v>6.0000000000000002E-5</v>
      </c>
    </row>
    <row r="132" spans="24:25" x14ac:dyDescent="0.3">
      <c r="X132">
        <v>4.7374999999999998</v>
      </c>
      <c r="Y132">
        <v>6.0000000000000002E-5</v>
      </c>
    </row>
    <row r="133" spans="24:25" x14ac:dyDescent="0.3">
      <c r="X133">
        <v>4.7625000000000002</v>
      </c>
      <c r="Y133">
        <v>6.0000000000000002E-5</v>
      </c>
    </row>
    <row r="134" spans="24:25" x14ac:dyDescent="0.3">
      <c r="X134">
        <v>4.7874999999999996</v>
      </c>
      <c r="Y134">
        <v>6.0000000000000002E-5</v>
      </c>
    </row>
    <row r="135" spans="24:25" x14ac:dyDescent="0.3">
      <c r="X135">
        <v>4.8125</v>
      </c>
      <c r="Y135">
        <v>6.0000000000000002E-5</v>
      </c>
    </row>
    <row r="136" spans="24:25" x14ac:dyDescent="0.3">
      <c r="X136">
        <v>4.8375000000000004</v>
      </c>
      <c r="Y136">
        <v>6.0000000000000002E-5</v>
      </c>
    </row>
    <row r="137" spans="24:25" x14ac:dyDescent="0.3">
      <c r="X137">
        <v>4.8624999999999998</v>
      </c>
      <c r="Y137">
        <v>6.9999999999999994E-5</v>
      </c>
    </row>
    <row r="138" spans="24:25" x14ac:dyDescent="0.3">
      <c r="X138">
        <v>4.8875000000000002</v>
      </c>
      <c r="Y138">
        <v>6.9999999999999994E-5</v>
      </c>
    </row>
    <row r="139" spans="24:25" x14ac:dyDescent="0.3">
      <c r="X139">
        <v>4.9124999999999996</v>
      </c>
      <c r="Y139">
        <v>6.9999999999999994E-5</v>
      </c>
    </row>
    <row r="140" spans="24:25" x14ac:dyDescent="0.3">
      <c r="X140">
        <v>4.9375</v>
      </c>
      <c r="Y140">
        <v>6.9999999999999994E-5</v>
      </c>
    </row>
    <row r="141" spans="24:25" x14ac:dyDescent="0.3">
      <c r="X141">
        <v>4.9625000000000004</v>
      </c>
      <c r="Y141">
        <v>6.9999999999999994E-5</v>
      </c>
    </row>
    <row r="142" spans="24:25" x14ac:dyDescent="0.3">
      <c r="X142">
        <v>4.9874999999999998</v>
      </c>
      <c r="Y142">
        <v>6.9999999999999994E-5</v>
      </c>
    </row>
    <row r="143" spans="24:25" x14ac:dyDescent="0.3">
      <c r="X143">
        <v>5.0125000000000002</v>
      </c>
      <c r="Y143">
        <v>6.9999999999999994E-5</v>
      </c>
    </row>
    <row r="144" spans="24:25" x14ac:dyDescent="0.3">
      <c r="X144">
        <v>5.0374999999999996</v>
      </c>
      <c r="Y144">
        <v>6.9999999999999994E-5</v>
      </c>
    </row>
    <row r="145" spans="24:25" x14ac:dyDescent="0.3">
      <c r="X145">
        <v>5.0625</v>
      </c>
      <c r="Y145">
        <v>6.9999999999999994E-5</v>
      </c>
    </row>
    <row r="146" spans="24:25" x14ac:dyDescent="0.3">
      <c r="X146">
        <v>5.0875000000000004</v>
      </c>
      <c r="Y146">
        <v>8.0000000000000007E-5</v>
      </c>
    </row>
    <row r="147" spans="24:25" x14ac:dyDescent="0.3">
      <c r="X147">
        <v>5.1124999999999998</v>
      </c>
      <c r="Y147">
        <v>8.0000000000000007E-5</v>
      </c>
    </row>
    <row r="148" spans="24:25" x14ac:dyDescent="0.3">
      <c r="X148">
        <v>5.1375000000000002</v>
      </c>
      <c r="Y148">
        <v>8.0000000000000007E-5</v>
      </c>
    </row>
    <row r="149" spans="24:25" x14ac:dyDescent="0.3">
      <c r="X149">
        <v>5.1624999999999996</v>
      </c>
      <c r="Y149">
        <v>8.0000000000000007E-5</v>
      </c>
    </row>
    <row r="150" spans="24:25" x14ac:dyDescent="0.3">
      <c r="X150">
        <v>5.1875</v>
      </c>
      <c r="Y150">
        <v>8.0000000000000007E-5</v>
      </c>
    </row>
    <row r="151" spans="24:25" x14ac:dyDescent="0.3">
      <c r="X151">
        <v>5.2125000000000004</v>
      </c>
      <c r="Y151">
        <v>8.0000000000000007E-5</v>
      </c>
    </row>
    <row r="152" spans="24:25" x14ac:dyDescent="0.3">
      <c r="X152">
        <v>5.2374999999999998</v>
      </c>
      <c r="Y152">
        <v>8.0000000000000007E-5</v>
      </c>
    </row>
    <row r="153" spans="24:25" x14ac:dyDescent="0.3">
      <c r="X153">
        <v>5.2625000000000002</v>
      </c>
      <c r="Y153">
        <v>8.0000000000000007E-5</v>
      </c>
    </row>
    <row r="154" spans="24:25" x14ac:dyDescent="0.3">
      <c r="X154">
        <v>5.2874999999999996</v>
      </c>
      <c r="Y154">
        <v>8.0000000000000007E-5</v>
      </c>
    </row>
    <row r="155" spans="24:25" x14ac:dyDescent="0.3">
      <c r="X155">
        <v>5.3125</v>
      </c>
      <c r="Y155">
        <v>8.0000000000000007E-5</v>
      </c>
    </row>
    <row r="156" spans="24:25" x14ac:dyDescent="0.3">
      <c r="X156">
        <v>5.3375000000000004</v>
      </c>
      <c r="Y156">
        <v>9.0000000000000006E-5</v>
      </c>
    </row>
    <row r="157" spans="24:25" x14ac:dyDescent="0.3">
      <c r="X157">
        <v>5.3624999999999998</v>
      </c>
      <c r="Y157">
        <v>9.0000000000000006E-5</v>
      </c>
    </row>
    <row r="158" spans="24:25" x14ac:dyDescent="0.3">
      <c r="X158">
        <v>5.3875000000000002</v>
      </c>
      <c r="Y158">
        <v>9.0000000000000006E-5</v>
      </c>
    </row>
    <row r="159" spans="24:25" x14ac:dyDescent="0.3">
      <c r="X159">
        <v>5.4124999999999996</v>
      </c>
      <c r="Y159">
        <v>9.0000000000000006E-5</v>
      </c>
    </row>
    <row r="160" spans="24:25" x14ac:dyDescent="0.3">
      <c r="X160">
        <v>5.4375</v>
      </c>
      <c r="Y160">
        <v>9.0000000000000006E-5</v>
      </c>
    </row>
    <row r="161" spans="24:25" x14ac:dyDescent="0.3">
      <c r="X161">
        <v>5.4625000000000004</v>
      </c>
      <c r="Y161">
        <v>9.0000000000000006E-5</v>
      </c>
    </row>
    <row r="162" spans="24:25" x14ac:dyDescent="0.3">
      <c r="X162">
        <v>5.4874999999999998</v>
      </c>
      <c r="Y162">
        <v>9.0000000000000006E-5</v>
      </c>
    </row>
    <row r="163" spans="24:25" x14ac:dyDescent="0.3">
      <c r="X163">
        <v>5.5125000000000002</v>
      </c>
      <c r="Y163">
        <v>9.0000000000000006E-5</v>
      </c>
    </row>
    <row r="164" spans="24:25" x14ac:dyDescent="0.3">
      <c r="X164">
        <v>5.5374999999999996</v>
      </c>
      <c r="Y164">
        <v>9.0000000000000006E-5</v>
      </c>
    </row>
    <row r="165" spans="24:25" x14ac:dyDescent="0.3">
      <c r="X165">
        <v>5.5625</v>
      </c>
      <c r="Y165">
        <v>9.0000000000000006E-5</v>
      </c>
    </row>
    <row r="166" spans="24:25" x14ac:dyDescent="0.3">
      <c r="X166">
        <v>5.5875000000000004</v>
      </c>
      <c r="Y166">
        <v>1E-4</v>
      </c>
    </row>
    <row r="167" spans="24:25" x14ac:dyDescent="0.3">
      <c r="X167">
        <v>5.6124999999999998</v>
      </c>
      <c r="Y167">
        <v>1E-4</v>
      </c>
    </row>
    <row r="168" spans="24:25" x14ac:dyDescent="0.3">
      <c r="X168">
        <v>5.6375000000000002</v>
      </c>
      <c r="Y168">
        <v>1E-4</v>
      </c>
    </row>
    <row r="169" spans="24:25" x14ac:dyDescent="0.3">
      <c r="X169">
        <v>5.6624999999999996</v>
      </c>
      <c r="Y169">
        <v>1E-4</v>
      </c>
    </row>
    <row r="170" spans="24:25" x14ac:dyDescent="0.3">
      <c r="X170">
        <v>5.6875</v>
      </c>
      <c r="Y170">
        <v>1E-4</v>
      </c>
    </row>
    <row r="171" spans="24:25" x14ac:dyDescent="0.3">
      <c r="X171">
        <v>5.7125000000000004</v>
      </c>
      <c r="Y171">
        <v>1E-4</v>
      </c>
    </row>
    <row r="172" spans="24:25" x14ac:dyDescent="0.3">
      <c r="X172">
        <v>5.7374999999999998</v>
      </c>
      <c r="Y172">
        <v>1E-4</v>
      </c>
    </row>
    <row r="173" spans="24:25" x14ac:dyDescent="0.3">
      <c r="X173">
        <v>5.7625000000000002</v>
      </c>
      <c r="Y173">
        <v>1E-4</v>
      </c>
    </row>
    <row r="174" spans="24:25" x14ac:dyDescent="0.3">
      <c r="X174">
        <v>5.7874999999999996</v>
      </c>
      <c r="Y174">
        <v>1E-4</v>
      </c>
    </row>
    <row r="175" spans="24:25" x14ac:dyDescent="0.3">
      <c r="X175">
        <v>5.8125</v>
      </c>
      <c r="Y175">
        <v>1E-4</v>
      </c>
    </row>
    <row r="176" spans="24:25" x14ac:dyDescent="0.3">
      <c r="X176">
        <v>5.8375000000000004</v>
      </c>
      <c r="Y176">
        <v>1.1E-4</v>
      </c>
    </row>
    <row r="177" spans="24:25" x14ac:dyDescent="0.3">
      <c r="X177">
        <v>5.8624999999999998</v>
      </c>
      <c r="Y177">
        <v>1.1E-4</v>
      </c>
    </row>
    <row r="178" spans="24:25" x14ac:dyDescent="0.3">
      <c r="X178">
        <v>5.8875000000000002</v>
      </c>
      <c r="Y178">
        <v>1.1E-4</v>
      </c>
    </row>
    <row r="179" spans="24:25" x14ac:dyDescent="0.3">
      <c r="X179">
        <v>5.9124999999999996</v>
      </c>
      <c r="Y179">
        <v>1.1E-4</v>
      </c>
    </row>
    <row r="180" spans="24:25" x14ac:dyDescent="0.3">
      <c r="X180">
        <v>5.9375</v>
      </c>
      <c r="Y180">
        <v>1.1E-4</v>
      </c>
    </row>
    <row r="181" spans="24:25" x14ac:dyDescent="0.3">
      <c r="X181">
        <v>5.9625000000000004</v>
      </c>
      <c r="Y181">
        <v>1.1E-4</v>
      </c>
    </row>
    <row r="182" spans="24:25" x14ac:dyDescent="0.3">
      <c r="X182">
        <v>5.9874999999999998</v>
      </c>
      <c r="Y182">
        <v>1.1E-4</v>
      </c>
    </row>
    <row r="183" spans="24:25" x14ac:dyDescent="0.3">
      <c r="X183">
        <v>6.0125000000000002</v>
      </c>
      <c r="Y183">
        <v>1.1E-4</v>
      </c>
    </row>
    <row r="184" spans="24:25" x14ac:dyDescent="0.3">
      <c r="X184">
        <v>6.0374999999999996</v>
      </c>
      <c r="Y184">
        <v>1.1E-4</v>
      </c>
    </row>
    <row r="185" spans="24:25" x14ac:dyDescent="0.3">
      <c r="X185">
        <v>6.0625</v>
      </c>
      <c r="Y185">
        <v>1.1E-4</v>
      </c>
    </row>
    <row r="186" spans="24:25" x14ac:dyDescent="0.3">
      <c r="X186">
        <v>6.0875000000000004</v>
      </c>
      <c r="Y186">
        <v>1.1E-4</v>
      </c>
    </row>
    <row r="187" spans="24:25" x14ac:dyDescent="0.3">
      <c r="X187">
        <v>6.1124999999999998</v>
      </c>
      <c r="Y187">
        <v>1.1E-4</v>
      </c>
    </row>
    <row r="188" spans="24:25" x14ac:dyDescent="0.3">
      <c r="X188">
        <v>6.1375000000000002</v>
      </c>
      <c r="Y188">
        <v>1.1E-4</v>
      </c>
    </row>
    <row r="189" spans="24:25" x14ac:dyDescent="0.3">
      <c r="X189">
        <v>6.1624999999999996</v>
      </c>
      <c r="Y189">
        <v>1.2E-4</v>
      </c>
    </row>
    <row r="190" spans="24:25" x14ac:dyDescent="0.3">
      <c r="X190">
        <v>6.1875</v>
      </c>
      <c r="Y190">
        <v>1.2E-4</v>
      </c>
    </row>
    <row r="191" spans="24:25" x14ac:dyDescent="0.3">
      <c r="X191">
        <v>6.2125000000000004</v>
      </c>
      <c r="Y191">
        <v>1.2E-4</v>
      </c>
    </row>
    <row r="192" spans="24:25" x14ac:dyDescent="0.3">
      <c r="X192">
        <v>6.2374999999999998</v>
      </c>
      <c r="Y192">
        <v>1.2E-4</v>
      </c>
    </row>
    <row r="193" spans="24:25" x14ac:dyDescent="0.3">
      <c r="X193">
        <v>6.2625000000000002</v>
      </c>
      <c r="Y193">
        <v>1.2E-4</v>
      </c>
    </row>
    <row r="194" spans="24:25" x14ac:dyDescent="0.3">
      <c r="X194">
        <v>6.2874999999999996</v>
      </c>
      <c r="Y194">
        <v>1.2E-4</v>
      </c>
    </row>
    <row r="195" spans="24:25" x14ac:dyDescent="0.3">
      <c r="X195">
        <v>6.3125</v>
      </c>
      <c r="Y195">
        <v>1.2E-4</v>
      </c>
    </row>
    <row r="196" spans="24:25" x14ac:dyDescent="0.3">
      <c r="X196">
        <v>6.3375000000000004</v>
      </c>
      <c r="Y196">
        <v>1.2E-4</v>
      </c>
    </row>
    <row r="197" spans="24:25" x14ac:dyDescent="0.3">
      <c r="X197">
        <v>6.3624999999999998</v>
      </c>
      <c r="Y197">
        <v>1.2E-4</v>
      </c>
    </row>
    <row r="198" spans="24:25" x14ac:dyDescent="0.3">
      <c r="X198">
        <v>6.3875000000000002</v>
      </c>
      <c r="Y198">
        <v>1.2E-4</v>
      </c>
    </row>
    <row r="199" spans="24:25" x14ac:dyDescent="0.3">
      <c r="X199">
        <v>6.4124999999999996</v>
      </c>
      <c r="Y199">
        <v>1.2E-4</v>
      </c>
    </row>
    <row r="200" spans="24:25" x14ac:dyDescent="0.3">
      <c r="X200">
        <v>6.4375</v>
      </c>
      <c r="Y200">
        <v>1.2E-4</v>
      </c>
    </row>
    <row r="201" spans="24:25" x14ac:dyDescent="0.3">
      <c r="X201">
        <v>6.4625000000000004</v>
      </c>
      <c r="Y201">
        <v>1.2E-4</v>
      </c>
    </row>
    <row r="202" spans="24:25" x14ac:dyDescent="0.3">
      <c r="X202">
        <v>6.4874999999999998</v>
      </c>
      <c r="Y202">
        <v>1.2999999999999999E-4</v>
      </c>
    </row>
    <row r="203" spans="24:25" x14ac:dyDescent="0.3">
      <c r="X203">
        <v>6.5125000000000002</v>
      </c>
      <c r="Y203">
        <v>1.2999999999999999E-4</v>
      </c>
    </row>
    <row r="204" spans="24:25" x14ac:dyDescent="0.3">
      <c r="X204">
        <v>6.5374999999999996</v>
      </c>
      <c r="Y204">
        <v>1.2999999999999999E-4</v>
      </c>
    </row>
    <row r="205" spans="24:25" x14ac:dyDescent="0.3">
      <c r="X205">
        <v>6.5625</v>
      </c>
      <c r="Y205">
        <v>1.2999999999999999E-4</v>
      </c>
    </row>
    <row r="206" spans="24:25" x14ac:dyDescent="0.3">
      <c r="X206">
        <v>6.5875000000000004</v>
      </c>
      <c r="Y206">
        <v>1.2999999999999999E-4</v>
      </c>
    </row>
    <row r="207" spans="24:25" x14ac:dyDescent="0.3">
      <c r="X207">
        <v>6.6124999999999998</v>
      </c>
      <c r="Y207">
        <v>1.2999999999999999E-4</v>
      </c>
    </row>
    <row r="208" spans="24:25" x14ac:dyDescent="0.3">
      <c r="X208">
        <v>6.6375000000000002</v>
      </c>
      <c r="Y208">
        <v>1.2999999999999999E-4</v>
      </c>
    </row>
    <row r="209" spans="24:25" x14ac:dyDescent="0.3">
      <c r="X209">
        <v>6.6624999999999996</v>
      </c>
      <c r="Y209">
        <v>1.2999999999999999E-4</v>
      </c>
    </row>
    <row r="210" spans="24:25" x14ac:dyDescent="0.3">
      <c r="X210">
        <v>6.6875</v>
      </c>
      <c r="Y210">
        <v>1.2999999999999999E-4</v>
      </c>
    </row>
    <row r="211" spans="24:25" x14ac:dyDescent="0.3">
      <c r="X211">
        <v>6.7125000000000004</v>
      </c>
      <c r="Y211">
        <v>1.2999999999999999E-4</v>
      </c>
    </row>
    <row r="212" spans="24:25" x14ac:dyDescent="0.3">
      <c r="X212">
        <v>6.7374999999999998</v>
      </c>
      <c r="Y212">
        <v>1.2999999999999999E-4</v>
      </c>
    </row>
    <row r="213" spans="24:25" x14ac:dyDescent="0.3">
      <c r="X213">
        <v>6.7625000000000002</v>
      </c>
      <c r="Y213">
        <v>1.2999999999999999E-4</v>
      </c>
    </row>
    <row r="214" spans="24:25" x14ac:dyDescent="0.3">
      <c r="X214">
        <v>6.7874999999999996</v>
      </c>
      <c r="Y214">
        <v>1.2999999999999999E-4</v>
      </c>
    </row>
    <row r="215" spans="24:25" x14ac:dyDescent="0.3">
      <c r="X215">
        <v>6.8125</v>
      </c>
      <c r="Y215">
        <v>1.2999999999999999E-4</v>
      </c>
    </row>
    <row r="216" spans="24:25" x14ac:dyDescent="0.3">
      <c r="X216">
        <v>6.8375000000000004</v>
      </c>
      <c r="Y216">
        <v>1.2999999999999999E-4</v>
      </c>
    </row>
    <row r="217" spans="24:25" x14ac:dyDescent="0.3">
      <c r="X217">
        <v>6.8624999999999998</v>
      </c>
      <c r="Y217">
        <v>1.2999999999999999E-4</v>
      </c>
    </row>
    <row r="218" spans="24:25" x14ac:dyDescent="0.3">
      <c r="X218">
        <v>6.8875000000000002</v>
      </c>
      <c r="Y218">
        <v>1.2999999999999999E-4</v>
      </c>
    </row>
    <row r="219" spans="24:25" x14ac:dyDescent="0.3">
      <c r="X219">
        <v>6.9124999999999996</v>
      </c>
      <c r="Y219">
        <v>1.2999999999999999E-4</v>
      </c>
    </row>
    <row r="220" spans="24:25" x14ac:dyDescent="0.3">
      <c r="X220">
        <v>6.9375</v>
      </c>
      <c r="Y220">
        <v>1.3999999999999999E-4</v>
      </c>
    </row>
    <row r="221" spans="24:25" x14ac:dyDescent="0.3">
      <c r="X221">
        <v>6.9625000000000004</v>
      </c>
      <c r="Y221">
        <v>1.3999999999999999E-4</v>
      </c>
    </row>
    <row r="222" spans="24:25" x14ac:dyDescent="0.3">
      <c r="X222">
        <v>6.9874999999999998</v>
      </c>
      <c r="Y222">
        <v>1.3999999999999999E-4</v>
      </c>
    </row>
    <row r="223" spans="24:25" x14ac:dyDescent="0.3">
      <c r="X223">
        <v>7.0125000000000002</v>
      </c>
      <c r="Y223">
        <v>1.3999999999999999E-4</v>
      </c>
    </row>
    <row r="224" spans="24:25" x14ac:dyDescent="0.3">
      <c r="X224">
        <v>7.0374999999999996</v>
      </c>
      <c r="Y224">
        <v>1.3999999999999999E-4</v>
      </c>
    </row>
    <row r="225" spans="24:25" x14ac:dyDescent="0.3">
      <c r="X225">
        <v>7.0625</v>
      </c>
      <c r="Y225">
        <v>1.3999999999999999E-4</v>
      </c>
    </row>
    <row r="226" spans="24:25" x14ac:dyDescent="0.3">
      <c r="X226">
        <v>7.0875000000000004</v>
      </c>
      <c r="Y226">
        <v>1.3999999999999999E-4</v>
      </c>
    </row>
    <row r="227" spans="24:25" x14ac:dyDescent="0.3">
      <c r="X227">
        <v>7.1124999999999998</v>
      </c>
      <c r="Y227">
        <v>1.3999999999999999E-4</v>
      </c>
    </row>
    <row r="228" spans="24:25" x14ac:dyDescent="0.3">
      <c r="X228">
        <v>7.1375000000000002</v>
      </c>
      <c r="Y228">
        <v>1.3999999999999999E-4</v>
      </c>
    </row>
    <row r="229" spans="24:25" x14ac:dyDescent="0.3">
      <c r="X229">
        <v>7.1624999999999996</v>
      </c>
      <c r="Y229">
        <v>1.3999999999999999E-4</v>
      </c>
    </row>
    <row r="230" spans="24:25" x14ac:dyDescent="0.3">
      <c r="X230">
        <v>7.1875</v>
      </c>
      <c r="Y230">
        <v>1.3999999999999999E-4</v>
      </c>
    </row>
    <row r="231" spans="24:25" x14ac:dyDescent="0.3">
      <c r="X231">
        <v>7.2125000000000004</v>
      </c>
      <c r="Y231">
        <v>1.3999999999999999E-4</v>
      </c>
    </row>
    <row r="232" spans="24:25" x14ac:dyDescent="0.3">
      <c r="X232">
        <v>7.2374999999999998</v>
      </c>
      <c r="Y232">
        <v>1.3999999999999999E-4</v>
      </c>
    </row>
    <row r="233" spans="24:25" x14ac:dyDescent="0.3">
      <c r="X233">
        <v>7.2625000000000002</v>
      </c>
      <c r="Y233">
        <v>1.3999999999999999E-4</v>
      </c>
    </row>
    <row r="234" spans="24:25" x14ac:dyDescent="0.3">
      <c r="X234">
        <v>7.2874999999999996</v>
      </c>
      <c r="Y234">
        <v>1.3999999999999999E-4</v>
      </c>
    </row>
    <row r="235" spans="24:25" x14ac:dyDescent="0.3">
      <c r="X235">
        <v>7.3125</v>
      </c>
      <c r="Y235">
        <v>1.3999999999999999E-4</v>
      </c>
    </row>
    <row r="236" spans="24:25" x14ac:dyDescent="0.3">
      <c r="X236">
        <v>7.3375000000000004</v>
      </c>
      <c r="Y236">
        <v>1.3999999999999999E-4</v>
      </c>
    </row>
    <row r="237" spans="24:25" x14ac:dyDescent="0.3">
      <c r="X237">
        <v>7.3624999999999998</v>
      </c>
      <c r="Y237">
        <v>1.3999999999999999E-4</v>
      </c>
    </row>
    <row r="238" spans="24:25" x14ac:dyDescent="0.3">
      <c r="X238">
        <v>7.3875000000000002</v>
      </c>
      <c r="Y238">
        <v>1.3999999999999999E-4</v>
      </c>
    </row>
    <row r="239" spans="24:25" x14ac:dyDescent="0.3">
      <c r="X239">
        <v>7.4124999999999996</v>
      </c>
      <c r="Y239">
        <v>1.3999999999999999E-4</v>
      </c>
    </row>
    <row r="240" spans="24:25" x14ac:dyDescent="0.3">
      <c r="X240">
        <v>7.4375</v>
      </c>
      <c r="Y240">
        <v>1.3999999999999999E-4</v>
      </c>
    </row>
    <row r="241" spans="24:25" x14ac:dyDescent="0.3">
      <c r="X241">
        <v>7.4625000000000004</v>
      </c>
      <c r="Y241">
        <v>1.3999999999999999E-4</v>
      </c>
    </row>
    <row r="242" spans="24:25" x14ac:dyDescent="0.3">
      <c r="X242">
        <v>7.4874999999999998</v>
      </c>
      <c r="Y242">
        <v>1.3999999999999999E-4</v>
      </c>
    </row>
    <row r="243" spans="24:25" x14ac:dyDescent="0.3">
      <c r="X243">
        <v>7.5125000000000002</v>
      </c>
      <c r="Y243">
        <v>1.4999999999999999E-4</v>
      </c>
    </row>
    <row r="244" spans="24:25" x14ac:dyDescent="0.3">
      <c r="X244">
        <v>7.5374999999999996</v>
      </c>
      <c r="Y244">
        <v>1.4999999999999999E-4</v>
      </c>
    </row>
    <row r="245" spans="24:25" x14ac:dyDescent="0.3">
      <c r="X245">
        <v>7.5625</v>
      </c>
      <c r="Y245">
        <v>1.4999999999999999E-4</v>
      </c>
    </row>
    <row r="246" spans="24:25" x14ac:dyDescent="0.3">
      <c r="X246">
        <v>7.5875000000000004</v>
      </c>
      <c r="Y246">
        <v>1.4999999999999999E-4</v>
      </c>
    </row>
    <row r="247" spans="24:25" x14ac:dyDescent="0.3">
      <c r="X247">
        <v>7.6124999999999998</v>
      </c>
      <c r="Y247">
        <v>1.4999999999999999E-4</v>
      </c>
    </row>
    <row r="248" spans="24:25" x14ac:dyDescent="0.3">
      <c r="X248">
        <v>7.6375000000000002</v>
      </c>
      <c r="Y248">
        <v>1.4999999999999999E-4</v>
      </c>
    </row>
    <row r="249" spans="24:25" x14ac:dyDescent="0.3">
      <c r="X249">
        <v>7.6624999999999996</v>
      </c>
      <c r="Y249">
        <v>1.4999999999999999E-4</v>
      </c>
    </row>
    <row r="250" spans="24:25" x14ac:dyDescent="0.3">
      <c r="X250">
        <v>7.6875</v>
      </c>
      <c r="Y250">
        <v>1.4999999999999999E-4</v>
      </c>
    </row>
    <row r="251" spans="24:25" x14ac:dyDescent="0.3">
      <c r="X251">
        <v>7.7125000000000004</v>
      </c>
      <c r="Y251">
        <v>1.4999999999999999E-4</v>
      </c>
    </row>
    <row r="252" spans="24:25" x14ac:dyDescent="0.3">
      <c r="X252">
        <v>7.7374999999999998</v>
      </c>
      <c r="Y252">
        <v>1.4999999999999999E-4</v>
      </c>
    </row>
    <row r="253" spans="24:25" x14ac:dyDescent="0.3">
      <c r="X253">
        <v>7.7625000000000002</v>
      </c>
      <c r="Y253">
        <v>1.4999999999999999E-4</v>
      </c>
    </row>
    <row r="254" spans="24:25" x14ac:dyDescent="0.3">
      <c r="X254">
        <v>7.7874999999999996</v>
      </c>
      <c r="Y254">
        <v>1.4999999999999999E-4</v>
      </c>
    </row>
    <row r="255" spans="24:25" x14ac:dyDescent="0.3">
      <c r="X255">
        <v>7.8125</v>
      </c>
      <c r="Y255">
        <v>1.4999999999999999E-4</v>
      </c>
    </row>
    <row r="256" spans="24:25" x14ac:dyDescent="0.3">
      <c r="X256">
        <v>7.8375000000000004</v>
      </c>
      <c r="Y256">
        <v>1.4999999999999999E-4</v>
      </c>
    </row>
    <row r="257" spans="24:25" x14ac:dyDescent="0.3">
      <c r="X257">
        <v>7.8624999999999998</v>
      </c>
      <c r="Y257">
        <v>1.4999999999999999E-4</v>
      </c>
    </row>
    <row r="258" spans="24:25" x14ac:dyDescent="0.3">
      <c r="X258">
        <v>7.8875000000000002</v>
      </c>
      <c r="Y258">
        <v>1.4999999999999999E-4</v>
      </c>
    </row>
    <row r="259" spans="24:25" x14ac:dyDescent="0.3">
      <c r="X259">
        <v>7.9124999999999996</v>
      </c>
      <c r="Y259">
        <v>1.3999999999999999E-4</v>
      </c>
    </row>
    <row r="260" spans="24:25" x14ac:dyDescent="0.3">
      <c r="X260">
        <v>7.9375</v>
      </c>
      <c r="Y260">
        <v>1.3999999999999999E-4</v>
      </c>
    </row>
    <row r="261" spans="24:25" x14ac:dyDescent="0.3">
      <c r="X261">
        <v>7.9625000000000004</v>
      </c>
      <c r="Y261">
        <v>1.3999999999999999E-4</v>
      </c>
    </row>
    <row r="262" spans="24:25" x14ac:dyDescent="0.3">
      <c r="X262">
        <v>7.9874999999999998</v>
      </c>
      <c r="Y262">
        <v>1.3999999999999999E-4</v>
      </c>
    </row>
    <row r="263" spans="24:25" x14ac:dyDescent="0.3">
      <c r="X263">
        <v>8.0124999999999993</v>
      </c>
      <c r="Y263">
        <v>1.3999999999999999E-4</v>
      </c>
    </row>
    <row r="264" spans="24:25" x14ac:dyDescent="0.3">
      <c r="X264">
        <v>8.0374999999999996</v>
      </c>
      <c r="Y264">
        <v>1.3999999999999999E-4</v>
      </c>
    </row>
    <row r="265" spans="24:25" x14ac:dyDescent="0.3">
      <c r="X265">
        <v>8.0625</v>
      </c>
      <c r="Y265">
        <v>1.3999999999999999E-4</v>
      </c>
    </row>
    <row r="266" spans="24:25" x14ac:dyDescent="0.3">
      <c r="X266">
        <v>8.0875000000000004</v>
      </c>
      <c r="Y266">
        <v>1.3999999999999999E-4</v>
      </c>
    </row>
    <row r="267" spans="24:25" x14ac:dyDescent="0.3">
      <c r="X267">
        <v>8.1125000000000007</v>
      </c>
      <c r="Y267">
        <v>1.3999999999999999E-4</v>
      </c>
    </row>
    <row r="268" spans="24:25" x14ac:dyDescent="0.3">
      <c r="X268">
        <v>8.1374999999999993</v>
      </c>
      <c r="Y268">
        <v>1.2999999999999999E-4</v>
      </c>
    </row>
    <row r="269" spans="24:25" x14ac:dyDescent="0.3">
      <c r="X269">
        <v>8.1624999999999996</v>
      </c>
      <c r="Y269">
        <v>1.2999999999999999E-4</v>
      </c>
    </row>
    <row r="270" spans="24:25" x14ac:dyDescent="0.3">
      <c r="X270">
        <v>8.1875</v>
      </c>
      <c r="Y270">
        <v>1.2999999999999999E-4</v>
      </c>
    </row>
    <row r="271" spans="24:25" x14ac:dyDescent="0.3">
      <c r="X271">
        <v>8.2125000000000004</v>
      </c>
      <c r="Y271">
        <v>1.2999999999999999E-4</v>
      </c>
    </row>
    <row r="272" spans="24:25" x14ac:dyDescent="0.3">
      <c r="X272">
        <v>8.2375000000000007</v>
      </c>
      <c r="Y272">
        <v>1.2999999999999999E-4</v>
      </c>
    </row>
    <row r="273" spans="24:25" x14ac:dyDescent="0.3">
      <c r="X273">
        <v>8.2624999999999993</v>
      </c>
      <c r="Y273">
        <v>1.2999999999999999E-4</v>
      </c>
    </row>
    <row r="274" spans="24:25" x14ac:dyDescent="0.3">
      <c r="X274">
        <v>8.2874999999999996</v>
      </c>
      <c r="Y274">
        <v>1.2999999999999999E-4</v>
      </c>
    </row>
    <row r="275" spans="24:25" x14ac:dyDescent="0.3">
      <c r="X275">
        <v>8.3125</v>
      </c>
      <c r="Y275">
        <v>1.2999999999999999E-4</v>
      </c>
    </row>
    <row r="276" spans="24:25" x14ac:dyDescent="0.3">
      <c r="X276">
        <v>8.3375000000000004</v>
      </c>
      <c r="Y276">
        <v>1.2999999999999999E-4</v>
      </c>
    </row>
    <row r="277" spans="24:25" x14ac:dyDescent="0.3">
      <c r="X277">
        <v>8.3625000000000007</v>
      </c>
      <c r="Y277">
        <v>1.2E-4</v>
      </c>
    </row>
    <row r="278" spans="24:25" x14ac:dyDescent="0.3">
      <c r="X278">
        <v>8.3874999999999993</v>
      </c>
      <c r="Y278">
        <v>1.2E-4</v>
      </c>
    </row>
    <row r="279" spans="24:25" x14ac:dyDescent="0.3">
      <c r="X279">
        <v>8.4124999999999996</v>
      </c>
      <c r="Y279">
        <v>1.2E-4</v>
      </c>
    </row>
    <row r="280" spans="24:25" x14ac:dyDescent="0.3">
      <c r="X280">
        <v>8.4375</v>
      </c>
      <c r="Y280">
        <v>1.2E-4</v>
      </c>
    </row>
    <row r="281" spans="24:25" x14ac:dyDescent="0.3">
      <c r="X281">
        <v>8.4625000000000004</v>
      </c>
      <c r="Y281">
        <v>1.2E-4</v>
      </c>
    </row>
    <row r="282" spans="24:25" x14ac:dyDescent="0.3">
      <c r="X282">
        <v>8.4875000000000007</v>
      </c>
      <c r="Y282">
        <v>1.2E-4</v>
      </c>
    </row>
    <row r="283" spans="24:25" x14ac:dyDescent="0.3">
      <c r="X283">
        <v>8.5124999999999993</v>
      </c>
      <c r="Y283">
        <v>1.2E-4</v>
      </c>
    </row>
    <row r="284" spans="24:25" x14ac:dyDescent="0.3">
      <c r="X284">
        <v>8.5374999999999996</v>
      </c>
      <c r="Y284">
        <v>1.2E-4</v>
      </c>
    </row>
    <row r="285" spans="24:25" x14ac:dyDescent="0.3">
      <c r="X285">
        <v>8.5625</v>
      </c>
      <c r="Y285">
        <v>1.2E-4</v>
      </c>
    </row>
    <row r="286" spans="24:25" x14ac:dyDescent="0.3">
      <c r="X286">
        <v>8.5875000000000004</v>
      </c>
      <c r="Y286">
        <v>1.2E-4</v>
      </c>
    </row>
    <row r="287" spans="24:25" x14ac:dyDescent="0.3">
      <c r="X287">
        <v>8.6125000000000007</v>
      </c>
      <c r="Y287">
        <v>1.2E-4</v>
      </c>
    </row>
    <row r="288" spans="24:25" x14ac:dyDescent="0.3">
      <c r="X288">
        <v>8.6374999999999993</v>
      </c>
      <c r="Y288">
        <v>1.2E-4</v>
      </c>
    </row>
    <row r="289" spans="24:25" x14ac:dyDescent="0.3">
      <c r="X289">
        <v>8.6624999999999996</v>
      </c>
      <c r="Y289">
        <v>1.2E-4</v>
      </c>
    </row>
    <row r="290" spans="24:25" x14ac:dyDescent="0.3">
      <c r="X290">
        <v>8.6875</v>
      </c>
      <c r="Y290">
        <v>1.2E-4</v>
      </c>
    </row>
    <row r="291" spans="24:25" x14ac:dyDescent="0.3">
      <c r="X291">
        <v>8.7125000000000004</v>
      </c>
      <c r="Y291">
        <v>1.2E-4</v>
      </c>
    </row>
    <row r="292" spans="24:25" x14ac:dyDescent="0.3">
      <c r="X292">
        <v>8.7375000000000007</v>
      </c>
      <c r="Y292">
        <v>1.2E-4</v>
      </c>
    </row>
    <row r="293" spans="24:25" x14ac:dyDescent="0.3">
      <c r="X293">
        <v>8.7624999999999993</v>
      </c>
      <c r="Y293">
        <v>1.2E-4</v>
      </c>
    </row>
    <row r="294" spans="24:25" x14ac:dyDescent="0.3">
      <c r="X294">
        <v>8.7874999999999996</v>
      </c>
      <c r="Y294">
        <v>1.2E-4</v>
      </c>
    </row>
    <row r="295" spans="24:25" x14ac:dyDescent="0.3">
      <c r="X295">
        <v>8.8125</v>
      </c>
      <c r="Y295">
        <v>1.2E-4</v>
      </c>
    </row>
    <row r="296" spans="24:25" x14ac:dyDescent="0.3">
      <c r="X296">
        <v>8.8375000000000004</v>
      </c>
      <c r="Y296">
        <v>1.2E-4</v>
      </c>
    </row>
    <row r="297" spans="24:25" x14ac:dyDescent="0.3">
      <c r="X297">
        <v>8.8625000000000007</v>
      </c>
      <c r="Y297">
        <v>1.2E-4</v>
      </c>
    </row>
    <row r="298" spans="24:25" x14ac:dyDescent="0.3">
      <c r="X298">
        <v>8.8874999999999993</v>
      </c>
      <c r="Y298">
        <v>1.2E-4</v>
      </c>
    </row>
    <row r="299" spans="24:25" x14ac:dyDescent="0.3">
      <c r="X299">
        <v>8.9124999999999996</v>
      </c>
      <c r="Y299">
        <v>1.2E-4</v>
      </c>
    </row>
    <row r="300" spans="24:25" x14ac:dyDescent="0.3">
      <c r="X300">
        <v>8.9375</v>
      </c>
      <c r="Y300">
        <v>1.2E-4</v>
      </c>
    </row>
    <row r="301" spans="24:25" x14ac:dyDescent="0.3">
      <c r="X301">
        <v>8.9625000000000004</v>
      </c>
      <c r="Y301">
        <v>1.2E-4</v>
      </c>
    </row>
    <row r="302" spans="24:25" x14ac:dyDescent="0.3">
      <c r="X302">
        <v>8.9875000000000007</v>
      </c>
      <c r="Y302">
        <v>1.2E-4</v>
      </c>
    </row>
    <row r="303" spans="24:25" x14ac:dyDescent="0.3">
      <c r="X303">
        <v>9.0124999999999993</v>
      </c>
      <c r="Y303">
        <v>1.2E-4</v>
      </c>
    </row>
    <row r="304" spans="24:25" x14ac:dyDescent="0.3">
      <c r="X304">
        <v>9.0374999999999996</v>
      </c>
      <c r="Y304">
        <v>1.2E-4</v>
      </c>
    </row>
    <row r="305" spans="24:25" x14ac:dyDescent="0.3">
      <c r="X305">
        <v>9.0625</v>
      </c>
      <c r="Y305">
        <v>1.2E-4</v>
      </c>
    </row>
    <row r="306" spans="24:25" x14ac:dyDescent="0.3">
      <c r="X306">
        <v>9.0875000000000004</v>
      </c>
      <c r="Y306">
        <v>1.2E-4</v>
      </c>
    </row>
    <row r="307" spans="24:25" x14ac:dyDescent="0.3">
      <c r="X307">
        <v>9.1125000000000007</v>
      </c>
      <c r="Y307">
        <v>1.2E-4</v>
      </c>
    </row>
    <row r="308" spans="24:25" x14ac:dyDescent="0.3">
      <c r="X308">
        <v>9.1374999999999993</v>
      </c>
      <c r="Y308">
        <v>1.2E-4</v>
      </c>
    </row>
    <row r="309" spans="24:25" x14ac:dyDescent="0.3">
      <c r="X309">
        <v>9.1624999999999996</v>
      </c>
      <c r="Y309">
        <v>1.2E-4</v>
      </c>
    </row>
    <row r="310" spans="24:25" x14ac:dyDescent="0.3">
      <c r="X310">
        <v>9.1875</v>
      </c>
      <c r="Y310">
        <v>1.2E-4</v>
      </c>
    </row>
    <row r="311" spans="24:25" x14ac:dyDescent="0.3">
      <c r="X311">
        <v>9.2125000000000004</v>
      </c>
      <c r="Y311">
        <v>1.2E-4</v>
      </c>
    </row>
    <row r="312" spans="24:25" x14ac:dyDescent="0.3">
      <c r="X312">
        <v>9.2375000000000007</v>
      </c>
      <c r="Y312">
        <v>1.2E-4</v>
      </c>
    </row>
    <row r="313" spans="24:25" x14ac:dyDescent="0.3">
      <c r="X313">
        <v>9.2624999999999993</v>
      </c>
      <c r="Y313">
        <v>1.2E-4</v>
      </c>
    </row>
    <row r="314" spans="24:25" x14ac:dyDescent="0.3">
      <c r="X314">
        <v>9.2874999999999996</v>
      </c>
      <c r="Y314">
        <v>1.2E-4</v>
      </c>
    </row>
    <row r="315" spans="24:25" x14ac:dyDescent="0.3">
      <c r="X315">
        <v>9.3125</v>
      </c>
      <c r="Y315">
        <v>1.2E-4</v>
      </c>
    </row>
    <row r="316" spans="24:25" x14ac:dyDescent="0.3">
      <c r="X316">
        <v>9.3375000000000004</v>
      </c>
      <c r="Y316">
        <v>1.2E-4</v>
      </c>
    </row>
    <row r="317" spans="24:25" x14ac:dyDescent="0.3">
      <c r="X317">
        <v>9.3625000000000007</v>
      </c>
      <c r="Y317">
        <v>1.2E-4</v>
      </c>
    </row>
    <row r="318" spans="24:25" x14ac:dyDescent="0.3">
      <c r="X318">
        <v>9.3874999999999993</v>
      </c>
      <c r="Y318">
        <v>1.2E-4</v>
      </c>
    </row>
    <row r="319" spans="24:25" x14ac:dyDescent="0.3">
      <c r="X319">
        <v>9.4124999999999996</v>
      </c>
      <c r="Y319">
        <v>1.2E-4</v>
      </c>
    </row>
    <row r="320" spans="24:25" x14ac:dyDescent="0.3">
      <c r="X320">
        <v>9.4375</v>
      </c>
      <c r="Y320">
        <v>1.2E-4</v>
      </c>
    </row>
    <row r="321" spans="24:25" x14ac:dyDescent="0.3">
      <c r="X321">
        <v>9.4625000000000004</v>
      </c>
      <c r="Y321">
        <v>1.2E-4</v>
      </c>
    </row>
    <row r="322" spans="24:25" x14ac:dyDescent="0.3">
      <c r="X322">
        <v>9.4875000000000007</v>
      </c>
      <c r="Y322">
        <v>1.2E-4</v>
      </c>
    </row>
    <row r="323" spans="24:25" x14ac:dyDescent="0.3">
      <c r="X323">
        <v>9.5124999999999993</v>
      </c>
      <c r="Y323">
        <v>1.2E-4</v>
      </c>
    </row>
    <row r="324" spans="24:25" x14ac:dyDescent="0.3">
      <c r="X324">
        <v>9.5374999999999996</v>
      </c>
      <c r="Y324">
        <v>1.2E-4</v>
      </c>
    </row>
    <row r="325" spans="24:25" x14ac:dyDescent="0.3">
      <c r="X325">
        <v>9.5625</v>
      </c>
      <c r="Y325">
        <v>1.2E-4</v>
      </c>
    </row>
    <row r="326" spans="24:25" x14ac:dyDescent="0.3">
      <c r="X326">
        <v>9.5875000000000004</v>
      </c>
      <c r="Y326">
        <v>1.2E-4</v>
      </c>
    </row>
    <row r="327" spans="24:25" x14ac:dyDescent="0.3">
      <c r="X327">
        <v>9.6125000000000007</v>
      </c>
      <c r="Y327">
        <v>1.2E-4</v>
      </c>
    </row>
    <row r="328" spans="24:25" x14ac:dyDescent="0.3">
      <c r="X328">
        <v>9.6374999999999993</v>
      </c>
      <c r="Y328">
        <v>1.2E-4</v>
      </c>
    </row>
    <row r="329" spans="24:25" x14ac:dyDescent="0.3">
      <c r="X329">
        <v>9.6624999999999996</v>
      </c>
      <c r="Y329">
        <v>1.2E-4</v>
      </c>
    </row>
    <row r="330" spans="24:25" x14ac:dyDescent="0.3">
      <c r="X330">
        <v>9.6875</v>
      </c>
      <c r="Y330">
        <v>1.2E-4</v>
      </c>
    </row>
  </sheetData>
  <mergeCells count="1">
    <mergeCell ref="AB89:AB90"/>
  </mergeCells>
  <pageMargins left="0" right="0" top="0.39409448818897641" bottom="0.39409448818897641" header="0" footer="0"/>
  <pageSetup paperSize="9" orientation="portrait" r:id="rId1"/>
  <headerFooter>
    <oddHeader>&amp;C&amp;A</oddHeader>
    <oddFooter>&amp;CPágina &amp;P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Z332"/>
  <sheetViews>
    <sheetView workbookViewId="0"/>
  </sheetViews>
  <sheetFormatPr baseColWidth="10" defaultColWidth="9" defaultRowHeight="14" x14ac:dyDescent="0.3"/>
  <cols>
    <col min="1" max="14" width="10.75" customWidth="1"/>
  </cols>
  <sheetData>
    <row r="1" spans="1:52" x14ac:dyDescent="0.3">
      <c r="A1" t="s">
        <v>0</v>
      </c>
      <c r="C1" s="1"/>
      <c r="D1" s="1"/>
      <c r="E1" s="3" t="s">
        <v>21</v>
      </c>
      <c r="U1" t="s">
        <v>23</v>
      </c>
      <c r="X1" t="s">
        <v>97</v>
      </c>
      <c r="Y1" t="s">
        <v>98</v>
      </c>
      <c r="AA1" t="s">
        <v>60</v>
      </c>
      <c r="AB1" t="s">
        <v>61</v>
      </c>
      <c r="AC1" t="s">
        <v>62</v>
      </c>
      <c r="AD1" t="s">
        <v>63</v>
      </c>
      <c r="AE1" t="s">
        <v>64</v>
      </c>
      <c r="AJ1" t="s">
        <v>79</v>
      </c>
      <c r="AK1" t="s">
        <v>65</v>
      </c>
      <c r="AL1" t="s">
        <v>80</v>
      </c>
      <c r="AN1" t="s">
        <v>63</v>
      </c>
      <c r="AO1" t="s">
        <v>64</v>
      </c>
      <c r="AP1" t="s">
        <v>81</v>
      </c>
      <c r="AQ1" t="s">
        <v>82</v>
      </c>
      <c r="AS1" t="s">
        <v>79</v>
      </c>
      <c r="AT1" t="s">
        <v>65</v>
      </c>
      <c r="AU1" t="s">
        <v>80</v>
      </c>
      <c r="AW1" t="s">
        <v>63</v>
      </c>
      <c r="AX1" t="s">
        <v>64</v>
      </c>
      <c r="AY1" t="s">
        <v>81</v>
      </c>
      <c r="AZ1" t="s">
        <v>82</v>
      </c>
    </row>
    <row r="2" spans="1:52" x14ac:dyDescent="0.3">
      <c r="A2" t="s">
        <v>2</v>
      </c>
      <c r="B2" s="3" t="s">
        <v>21</v>
      </c>
      <c r="C2" s="3"/>
      <c r="D2" s="1" t="s">
        <v>3</v>
      </c>
      <c r="E2" s="1" t="s">
        <v>4</v>
      </c>
      <c r="F2" t="s">
        <v>160</v>
      </c>
      <c r="G2" t="s">
        <v>161</v>
      </c>
      <c r="H2" t="s">
        <v>162</v>
      </c>
      <c r="I2" t="s">
        <v>159</v>
      </c>
      <c r="X2" t="s">
        <v>115</v>
      </c>
      <c r="Y2" t="s">
        <v>120</v>
      </c>
      <c r="AB2" t="s">
        <v>65</v>
      </c>
      <c r="AC2" t="s">
        <v>66</v>
      </c>
      <c r="AL2" t="s">
        <v>83</v>
      </c>
      <c r="AU2" t="s">
        <v>83</v>
      </c>
    </row>
    <row r="3" spans="1:52" x14ac:dyDescent="0.3">
      <c r="A3" t="s">
        <v>5</v>
      </c>
      <c r="B3" s="4">
        <v>17.703800000000001</v>
      </c>
      <c r="C3" s="4"/>
      <c r="D3" s="5">
        <v>6.1719000000000003E-2</v>
      </c>
      <c r="E3" s="5">
        <v>11.1822</v>
      </c>
      <c r="F3" s="5">
        <v>2.7381000000000002</v>
      </c>
      <c r="G3" s="35">
        <v>19.221</v>
      </c>
      <c r="H3" s="35">
        <v>311.43340000000001</v>
      </c>
      <c r="I3" s="5">
        <v>11.1822</v>
      </c>
      <c r="U3" t="s">
        <v>24</v>
      </c>
      <c r="V3">
        <v>10.89</v>
      </c>
      <c r="W3" t="s">
        <v>114</v>
      </c>
      <c r="X3">
        <v>1.5625</v>
      </c>
      <c r="Y3">
        <v>5.7999999999999996E-3</v>
      </c>
      <c r="AA3" t="s">
        <v>115</v>
      </c>
      <c r="AB3" t="s">
        <v>37</v>
      </c>
      <c r="AC3" t="s">
        <v>144</v>
      </c>
      <c r="AD3" t="s">
        <v>120</v>
      </c>
      <c r="AE3" t="s">
        <v>145</v>
      </c>
      <c r="AJ3" t="s">
        <v>84</v>
      </c>
      <c r="AK3" t="s">
        <v>37</v>
      </c>
      <c r="AL3" t="s">
        <v>25</v>
      </c>
      <c r="AN3" t="s">
        <v>85</v>
      </c>
      <c r="AO3" t="s">
        <v>86</v>
      </c>
      <c r="AP3" t="s">
        <v>37</v>
      </c>
      <c r="AQ3" t="s">
        <v>37</v>
      </c>
      <c r="AS3" t="s">
        <v>84</v>
      </c>
      <c r="AT3" t="s">
        <v>37</v>
      </c>
      <c r="AU3" t="s">
        <v>25</v>
      </c>
      <c r="AW3" t="s">
        <v>85</v>
      </c>
      <c r="AX3" t="s">
        <v>86</v>
      </c>
      <c r="AY3" t="s">
        <v>37</v>
      </c>
      <c r="AZ3" t="s">
        <v>37</v>
      </c>
    </row>
    <row r="4" spans="1:52" x14ac:dyDescent="0.3">
      <c r="A4" t="s">
        <v>6</v>
      </c>
      <c r="B4" s="4">
        <v>16.1203</v>
      </c>
      <c r="C4" s="4"/>
      <c r="D4" s="5">
        <v>9.6586000000000005E-2</v>
      </c>
      <c r="E4" s="5">
        <v>11.646000000000001</v>
      </c>
      <c r="F4" s="5">
        <v>2.9617</v>
      </c>
      <c r="G4" s="35">
        <v>28.882000000000001</v>
      </c>
      <c r="H4" s="35">
        <v>299.03219999999999</v>
      </c>
      <c r="I4" s="5">
        <v>11.646000000000001</v>
      </c>
      <c r="U4" t="s">
        <v>26</v>
      </c>
      <c r="V4">
        <v>2.6520000000000001</v>
      </c>
      <c r="W4" t="s">
        <v>114</v>
      </c>
      <c r="X4">
        <v>1.5874999999999999</v>
      </c>
      <c r="Y4">
        <v>5.7999999999999996E-3</v>
      </c>
      <c r="AA4" s="13">
        <v>7.7133000000000003</v>
      </c>
      <c r="AB4" s="14">
        <v>1.7041999999999999E-3</v>
      </c>
      <c r="AC4" s="9">
        <v>3.4948000000000001</v>
      </c>
      <c r="AD4" s="9">
        <v>4.0879000000000002E-4</v>
      </c>
      <c r="AE4" s="9">
        <v>0.52998000000000001</v>
      </c>
      <c r="AF4" s="9"/>
      <c r="AG4">
        <v>7.7133000000000003</v>
      </c>
      <c r="AH4">
        <f>AD4*100000</f>
        <v>40.879000000000005</v>
      </c>
      <c r="AJ4">
        <v>15.2393</v>
      </c>
      <c r="AK4" s="9">
        <v>3.3583000000000002E-4</v>
      </c>
      <c r="AL4" s="9">
        <v>0.44074000000000002</v>
      </c>
      <c r="AM4">
        <f>AJ4/10</f>
        <v>1.52393</v>
      </c>
      <c r="AN4" s="9">
        <v>2.3121E-4</v>
      </c>
      <c r="AO4" s="9">
        <v>0.30343999999999999</v>
      </c>
      <c r="AP4" s="9">
        <v>8.1071000000000008E-3</v>
      </c>
      <c r="AQ4" s="9">
        <v>10.64</v>
      </c>
      <c r="AS4">
        <v>16.595199999999998</v>
      </c>
      <c r="AT4" s="9">
        <v>3.9008000000000001E-4</v>
      </c>
      <c r="AU4" s="9">
        <v>0.47010999999999997</v>
      </c>
      <c r="AV4">
        <f>AS4/10</f>
        <v>1.6595199999999999</v>
      </c>
      <c r="AW4" s="9">
        <v>2.2488E-4</v>
      </c>
      <c r="AX4" s="9">
        <v>0.27100999999999997</v>
      </c>
      <c r="AY4" s="9">
        <v>8.5851E-3</v>
      </c>
      <c r="AZ4" s="9">
        <v>10.346</v>
      </c>
    </row>
    <row r="5" spans="1:52" x14ac:dyDescent="0.3">
      <c r="A5" t="s">
        <v>7</v>
      </c>
      <c r="B5" s="4">
        <v>1.5834999999999999</v>
      </c>
      <c r="C5" s="4"/>
      <c r="D5" s="5">
        <v>0.151258</v>
      </c>
      <c r="E5" s="5">
        <v>11.9276</v>
      </c>
      <c r="F5" s="5">
        <v>3.2288000000000001</v>
      </c>
      <c r="G5" s="35">
        <v>44.162999999999997</v>
      </c>
      <c r="H5" s="35">
        <v>291.97059999999999</v>
      </c>
      <c r="I5" s="5">
        <v>11.9276</v>
      </c>
      <c r="U5" t="s">
        <v>27</v>
      </c>
      <c r="V5">
        <v>96.35</v>
      </c>
      <c r="W5" t="s">
        <v>114</v>
      </c>
      <c r="X5">
        <v>1.6125</v>
      </c>
      <c r="Y5">
        <v>5.7999999999999996E-3</v>
      </c>
      <c r="AA5" s="13">
        <v>8.0683000000000007</v>
      </c>
      <c r="AB5" s="14">
        <v>1.8232000000000001E-3</v>
      </c>
      <c r="AC5" s="9">
        <v>3.6423000000000001</v>
      </c>
      <c r="AD5" s="9">
        <v>3.3526999999999998E-4</v>
      </c>
      <c r="AE5" s="9">
        <v>0.41554000000000002</v>
      </c>
      <c r="AF5" s="9"/>
      <c r="AG5">
        <v>8.0683000000000007</v>
      </c>
      <c r="AH5">
        <f t="shared" ref="AH5:AH68" si="0">AD5*100000</f>
        <v>33.527000000000001</v>
      </c>
      <c r="AJ5">
        <v>16.955100000000002</v>
      </c>
      <c r="AK5" s="9">
        <v>7.3729000000000004E-4</v>
      </c>
      <c r="AL5" s="9">
        <v>0.9143</v>
      </c>
      <c r="AM5">
        <f t="shared" ref="AM5:AM16" si="1">AJ5/10</f>
        <v>1.6955100000000001</v>
      </c>
      <c r="AN5" s="9">
        <v>2.0285E-4</v>
      </c>
      <c r="AO5" s="9">
        <v>0.23929</v>
      </c>
      <c r="AP5" s="9">
        <v>7.9105000000000009E-3</v>
      </c>
      <c r="AQ5" s="9">
        <v>9.3312000000000008</v>
      </c>
      <c r="AS5">
        <v>18.554300000000001</v>
      </c>
      <c r="AT5" s="9">
        <v>1.0351E-3</v>
      </c>
      <c r="AU5" s="9">
        <v>1.1654</v>
      </c>
      <c r="AV5">
        <f t="shared" ref="AV5:AV16" si="2">AS5/10</f>
        <v>1.8554300000000001</v>
      </c>
      <c r="AW5" s="9">
        <v>2.9541000000000002E-4</v>
      </c>
      <c r="AX5" s="9">
        <v>0.31842999999999999</v>
      </c>
      <c r="AY5" s="9">
        <v>1.2605999999999999E-2</v>
      </c>
      <c r="AZ5" s="9">
        <v>13.589</v>
      </c>
    </row>
    <row r="6" spans="1:52" x14ac:dyDescent="0.3">
      <c r="A6" t="s">
        <v>8</v>
      </c>
      <c r="B6" s="1">
        <v>17.688300000000002</v>
      </c>
      <c r="C6" s="1"/>
      <c r="D6" s="5">
        <v>0.19567300000000001</v>
      </c>
      <c r="E6" s="5">
        <v>12.0083</v>
      </c>
      <c r="F6" s="5">
        <v>3.4300999999999999</v>
      </c>
      <c r="G6" s="35">
        <v>56.747</v>
      </c>
      <c r="H6" s="35">
        <v>290.01</v>
      </c>
      <c r="I6" s="5">
        <v>12.0083</v>
      </c>
      <c r="U6" t="s">
        <v>28</v>
      </c>
      <c r="V6">
        <v>7.2910000000000004</v>
      </c>
      <c r="W6" t="s">
        <v>114</v>
      </c>
      <c r="X6">
        <v>1.6375</v>
      </c>
      <c r="Y6">
        <v>5.7999999999999996E-3</v>
      </c>
      <c r="AA6" s="13">
        <v>8.4397000000000002</v>
      </c>
      <c r="AB6" s="14">
        <v>1.9279E-3</v>
      </c>
      <c r="AC6" s="9">
        <v>3.7663000000000002</v>
      </c>
      <c r="AD6" s="9">
        <v>2.8184999999999999E-4</v>
      </c>
      <c r="AE6" s="9">
        <v>0.33395999999999998</v>
      </c>
      <c r="AF6" s="9"/>
      <c r="AG6">
        <v>8.4397000000000002</v>
      </c>
      <c r="AH6">
        <f t="shared" si="0"/>
        <v>28.184999999999999</v>
      </c>
      <c r="AJ6">
        <v>19.100000000000001</v>
      </c>
      <c r="AK6" s="9">
        <v>1.1693999999999999E-3</v>
      </c>
      <c r="AL6" s="9">
        <v>1.3668</v>
      </c>
      <c r="AM6">
        <f t="shared" si="1"/>
        <v>1.9100000000000001</v>
      </c>
      <c r="AN6" s="9">
        <v>1.8699999999999999E-4</v>
      </c>
      <c r="AO6" s="9">
        <v>0.19581000000000001</v>
      </c>
      <c r="AP6" s="9">
        <v>8.2141999999999996E-3</v>
      </c>
      <c r="AQ6" s="9">
        <v>8.6013000000000002</v>
      </c>
      <c r="AS6">
        <v>20.9193</v>
      </c>
      <c r="AT6" s="9">
        <v>1.5425E-3</v>
      </c>
      <c r="AU6" s="9">
        <v>1.6505000000000001</v>
      </c>
      <c r="AV6">
        <f t="shared" si="2"/>
        <v>2.0919300000000001</v>
      </c>
      <c r="AW6" s="9">
        <v>1.9924999999999999E-4</v>
      </c>
      <c r="AX6" s="9">
        <v>0.19048999999999999</v>
      </c>
      <c r="AY6" s="9">
        <v>9.5855999999999997E-3</v>
      </c>
      <c r="AZ6" s="9">
        <v>9.1644000000000005</v>
      </c>
    </row>
    <row r="7" spans="1:52" x14ac:dyDescent="0.3">
      <c r="A7" t="s">
        <v>9</v>
      </c>
      <c r="B7" s="6">
        <v>1.5680000000000001</v>
      </c>
      <c r="C7" s="4"/>
      <c r="D7" s="5">
        <v>0.24944</v>
      </c>
      <c r="E7" s="5">
        <v>11.9329</v>
      </c>
      <c r="F7" s="5">
        <v>3.6526999999999998</v>
      </c>
      <c r="G7" s="35">
        <v>72.796999999999997</v>
      </c>
      <c r="H7" s="35">
        <v>291.84190000000001</v>
      </c>
      <c r="I7" s="5">
        <v>11.9329</v>
      </c>
      <c r="U7" t="s">
        <v>29</v>
      </c>
      <c r="V7">
        <v>7.4489999999999998</v>
      </c>
      <c r="W7" t="s">
        <v>114</v>
      </c>
      <c r="X7">
        <v>1.6625000000000001</v>
      </c>
      <c r="Y7">
        <v>5.7999999999999996E-3</v>
      </c>
      <c r="AA7" s="13">
        <v>8.8282000000000007</v>
      </c>
      <c r="AB7" s="14">
        <v>2.0125999999999998E-3</v>
      </c>
      <c r="AC7" s="9">
        <v>3.8622999999999998</v>
      </c>
      <c r="AD7" s="9">
        <v>2.1801000000000001E-4</v>
      </c>
      <c r="AE7" s="9">
        <v>0.24695</v>
      </c>
      <c r="AF7" s="9"/>
      <c r="AG7">
        <v>8.8282000000000007</v>
      </c>
      <c r="AH7">
        <f t="shared" si="0"/>
        <v>21.801000000000002</v>
      </c>
      <c r="AJ7">
        <v>21.614000000000001</v>
      </c>
      <c r="AK7" s="9">
        <v>1.5893999999999999E-3</v>
      </c>
      <c r="AL7" s="9">
        <v>1.7554000000000001</v>
      </c>
      <c r="AM7">
        <f t="shared" si="1"/>
        <v>2.1614</v>
      </c>
      <c r="AN7" s="9">
        <v>1.5454999999999999E-4</v>
      </c>
      <c r="AO7" s="9">
        <v>0.14301</v>
      </c>
      <c r="AP7" s="9">
        <v>7.6815E-3</v>
      </c>
      <c r="AQ7" s="9">
        <v>7.1078999999999999</v>
      </c>
      <c r="AS7">
        <v>23.643799999999999</v>
      </c>
      <c r="AT7" s="9">
        <v>1.9525E-3</v>
      </c>
      <c r="AU7" s="9">
        <v>1.9973000000000001</v>
      </c>
      <c r="AV7">
        <f t="shared" si="2"/>
        <v>2.3643799999999997</v>
      </c>
      <c r="AW7" s="9">
        <v>1.4124999999999999E-4</v>
      </c>
      <c r="AX7" s="9">
        <v>0.11948</v>
      </c>
      <c r="AY7" s="9">
        <v>7.6803000000000001E-3</v>
      </c>
      <c r="AZ7" s="9">
        <v>6.4966999999999997</v>
      </c>
    </row>
    <row r="8" spans="1:52" x14ac:dyDescent="0.3">
      <c r="A8" t="s">
        <v>10</v>
      </c>
      <c r="B8" s="4">
        <v>1.54999999999994E-2</v>
      </c>
      <c r="C8" s="4"/>
      <c r="D8" s="5">
        <v>0.29541299999999998</v>
      </c>
      <c r="E8" s="5">
        <v>11.830399999999999</v>
      </c>
      <c r="F8" s="5">
        <v>3.8576999999999999</v>
      </c>
      <c r="G8" s="35">
        <v>86.96</v>
      </c>
      <c r="H8" s="35">
        <v>294.36900000000003</v>
      </c>
      <c r="I8" s="5">
        <v>11.830399999999999</v>
      </c>
      <c r="U8" t="s">
        <v>30</v>
      </c>
      <c r="V8">
        <v>7.407</v>
      </c>
      <c r="W8" t="s">
        <v>114</v>
      </c>
      <c r="X8">
        <v>1.6875</v>
      </c>
      <c r="Y8">
        <v>5.7999999999999996E-3</v>
      </c>
      <c r="AA8" s="13">
        <v>9.2345000000000006</v>
      </c>
      <c r="AB8" s="14">
        <v>2.0279E-3</v>
      </c>
      <c r="AC8" s="9">
        <v>3.8788999999999998</v>
      </c>
      <c r="AD8" s="9">
        <v>3.7832E-5</v>
      </c>
      <c r="AE8" s="9">
        <v>4.0967999999999997E-2</v>
      </c>
      <c r="AF8" s="9"/>
      <c r="AG8">
        <v>9.2345000000000006</v>
      </c>
      <c r="AH8">
        <f t="shared" si="0"/>
        <v>3.7831999999999999</v>
      </c>
      <c r="AJ8">
        <v>24.503799999999998</v>
      </c>
      <c r="AK8" s="9">
        <v>1.9867000000000001E-3</v>
      </c>
      <c r="AL8" s="9">
        <v>2.0796999999999999</v>
      </c>
      <c r="AM8">
        <f t="shared" si="1"/>
        <v>2.45038</v>
      </c>
      <c r="AN8" s="9">
        <v>1.2973999999999999E-4</v>
      </c>
      <c r="AO8" s="9">
        <v>0.10589</v>
      </c>
      <c r="AP8" s="9">
        <v>7.3106000000000004E-3</v>
      </c>
      <c r="AQ8" s="9">
        <v>5.9668999999999999</v>
      </c>
      <c r="AS8">
        <v>27.590699999999998</v>
      </c>
      <c r="AT8" s="9">
        <v>2.8525E-3</v>
      </c>
      <c r="AU8" s="9">
        <v>2.6497000000000002</v>
      </c>
      <c r="AV8">
        <f t="shared" si="2"/>
        <v>2.7590699999999999</v>
      </c>
      <c r="AW8" s="9">
        <v>1.8033E-4</v>
      </c>
      <c r="AX8" s="9">
        <v>0.13072</v>
      </c>
      <c r="AY8" s="9">
        <v>1.1424999999999999E-2</v>
      </c>
      <c r="AZ8" s="9">
        <v>8.2819000000000003</v>
      </c>
    </row>
    <row r="9" spans="1:52" x14ac:dyDescent="0.3">
      <c r="A9" t="s">
        <v>11</v>
      </c>
      <c r="B9" s="4">
        <v>9.8852040816322598E-3</v>
      </c>
      <c r="C9" s="4"/>
      <c r="D9" s="5">
        <v>0.35254099999999999</v>
      </c>
      <c r="E9" s="5">
        <v>11.5952</v>
      </c>
      <c r="F9" s="5">
        <v>4.1146000000000003</v>
      </c>
      <c r="G9" s="35">
        <v>105.88</v>
      </c>
      <c r="H9" s="35">
        <v>300.33999999999997</v>
      </c>
      <c r="I9" s="5">
        <v>11.5952</v>
      </c>
      <c r="U9" t="s">
        <v>31</v>
      </c>
      <c r="V9">
        <v>7.5830000000000002</v>
      </c>
      <c r="W9" t="s">
        <v>114</v>
      </c>
      <c r="X9">
        <v>1.7124999999999999</v>
      </c>
      <c r="Y9">
        <v>5.7999999999999996E-3</v>
      </c>
      <c r="AA9" s="13">
        <v>9.6594999999999995</v>
      </c>
      <c r="AB9" s="14">
        <v>2.0279E-3</v>
      </c>
      <c r="AC9" s="9">
        <v>3.8788999999999998</v>
      </c>
      <c r="AD9" s="9">
        <v>0</v>
      </c>
      <c r="AE9" s="9">
        <v>0</v>
      </c>
      <c r="AF9" s="9"/>
      <c r="AG9">
        <v>9.6594999999999995</v>
      </c>
      <c r="AH9">
        <f t="shared" si="0"/>
        <v>0</v>
      </c>
      <c r="AJ9">
        <v>27.939800000000002</v>
      </c>
      <c r="AK9" s="9">
        <v>2.4223999999999999E-3</v>
      </c>
      <c r="AL9" s="9">
        <v>2.3915999999999999</v>
      </c>
      <c r="AM9">
        <f t="shared" si="1"/>
        <v>2.7939800000000004</v>
      </c>
      <c r="AN9" s="9">
        <v>1.1438E-4</v>
      </c>
      <c r="AO9" s="9">
        <v>8.1876000000000004E-2</v>
      </c>
      <c r="AP9" s="9">
        <v>7.3470999999999996E-3</v>
      </c>
      <c r="AQ9" s="9">
        <v>5.2591999999999999</v>
      </c>
      <c r="AS9">
        <v>31.930399999999999</v>
      </c>
      <c r="AT9" s="9">
        <v>3.4696000000000002E-3</v>
      </c>
      <c r="AU9" s="9">
        <v>3.0363000000000002</v>
      </c>
      <c r="AV9">
        <f t="shared" si="2"/>
        <v>3.1930399999999999</v>
      </c>
      <c r="AW9" s="9">
        <v>1.673E-4</v>
      </c>
      <c r="AX9" s="9">
        <v>0.10478999999999999</v>
      </c>
      <c r="AY9" s="9">
        <v>1.2286E-2</v>
      </c>
      <c r="AZ9" s="9">
        <v>7.6957000000000004</v>
      </c>
    </row>
    <row r="10" spans="1:52" x14ac:dyDescent="0.3">
      <c r="A10" s="1"/>
      <c r="B10" s="1"/>
      <c r="C10" s="1"/>
      <c r="D10" s="5">
        <v>0.396065</v>
      </c>
      <c r="E10" s="5">
        <v>11.36</v>
      </c>
      <c r="F10" s="5">
        <v>4.3216000000000001</v>
      </c>
      <c r="G10" s="35">
        <v>121.42</v>
      </c>
      <c r="H10" s="35">
        <v>306.55829999999997</v>
      </c>
      <c r="I10" s="5">
        <v>11.36</v>
      </c>
      <c r="U10" t="s">
        <v>32</v>
      </c>
      <c r="V10">
        <v>2.6520000000000001</v>
      </c>
      <c r="W10" t="s">
        <v>114</v>
      </c>
      <c r="X10">
        <v>1.7375</v>
      </c>
      <c r="Y10">
        <v>5.7999999999999996E-3</v>
      </c>
      <c r="AA10" s="13">
        <v>10.104100000000001</v>
      </c>
      <c r="AB10" s="14">
        <v>2.0279E-3</v>
      </c>
      <c r="AC10" s="9">
        <v>3.8788999999999998</v>
      </c>
      <c r="AD10" s="9">
        <v>0</v>
      </c>
      <c r="AE10" s="9">
        <v>0</v>
      </c>
      <c r="AF10" s="9"/>
      <c r="AG10">
        <v>10.104100000000001</v>
      </c>
      <c r="AH10">
        <f t="shared" si="0"/>
        <v>0</v>
      </c>
      <c r="AJ10">
        <v>32.553400000000003</v>
      </c>
      <c r="AK10" s="9">
        <v>3.1744999999999998E-3</v>
      </c>
      <c r="AL10" s="9">
        <v>2.8536000000000001</v>
      </c>
      <c r="AM10">
        <f t="shared" si="1"/>
        <v>3.2553400000000003</v>
      </c>
      <c r="AN10" s="9">
        <v>1.3882E-4</v>
      </c>
      <c r="AO10" s="9">
        <v>8.5283999999999999E-2</v>
      </c>
      <c r="AP10" s="9">
        <v>1.0381E-2</v>
      </c>
      <c r="AQ10" s="9">
        <v>6.3779000000000003</v>
      </c>
      <c r="AS10">
        <v>38.170400000000001</v>
      </c>
      <c r="AT10" s="9">
        <v>5.1380999999999996E-3</v>
      </c>
      <c r="AU10" s="9">
        <v>3.9104999999999999</v>
      </c>
      <c r="AV10">
        <f t="shared" si="2"/>
        <v>3.81704</v>
      </c>
      <c r="AW10" s="9">
        <v>1.8977999999999999E-4</v>
      </c>
      <c r="AX10" s="9">
        <v>9.9439E-2</v>
      </c>
      <c r="AY10" s="9">
        <v>1.6605999999999999E-2</v>
      </c>
      <c r="AZ10" s="9">
        <v>8.7010000000000005</v>
      </c>
    </row>
    <row r="11" spans="1:52" ht="16.5" x14ac:dyDescent="0.3">
      <c r="A11" t="s">
        <v>12</v>
      </c>
      <c r="B11" s="1">
        <v>2.6520000000000001</v>
      </c>
      <c r="C11" s="1"/>
      <c r="D11" s="5">
        <v>0.44837300000000002</v>
      </c>
      <c r="E11" s="5">
        <v>10.9856</v>
      </c>
      <c r="F11" s="5">
        <v>4.5754999999999999</v>
      </c>
      <c r="G11" s="35">
        <v>142.13999999999999</v>
      </c>
      <c r="H11" s="35">
        <v>317.00650000000002</v>
      </c>
      <c r="I11" s="5">
        <v>10.9856</v>
      </c>
      <c r="U11" t="s">
        <v>33</v>
      </c>
      <c r="V11">
        <v>31.02</v>
      </c>
      <c r="W11" t="s">
        <v>114</v>
      </c>
      <c r="X11">
        <v>1.7625</v>
      </c>
      <c r="Y11">
        <v>5.7999999999999996E-3</v>
      </c>
      <c r="AA11" s="15">
        <v>10.5692</v>
      </c>
      <c r="AB11" s="16">
        <v>2.0279E-3</v>
      </c>
      <c r="AC11" s="9">
        <v>3.8788999999999998</v>
      </c>
      <c r="AD11" s="9">
        <v>0</v>
      </c>
      <c r="AE11" s="9">
        <v>0</v>
      </c>
      <c r="AF11" s="9"/>
      <c r="AG11">
        <v>10.5692</v>
      </c>
      <c r="AH11">
        <f t="shared" si="0"/>
        <v>0</v>
      </c>
      <c r="AJ11">
        <v>38.849400000000003</v>
      </c>
      <c r="AK11" s="9">
        <v>4.1082999999999996E-3</v>
      </c>
      <c r="AL11" s="9">
        <v>3.3342999999999998</v>
      </c>
      <c r="AM11">
        <f t="shared" si="1"/>
        <v>3.8849400000000003</v>
      </c>
      <c r="AN11" s="9">
        <v>1.3015999999999999E-4</v>
      </c>
      <c r="AO11" s="9">
        <v>6.7006999999999997E-2</v>
      </c>
      <c r="AP11" s="9">
        <v>1.1610000000000001E-2</v>
      </c>
      <c r="AQ11" s="9">
        <v>5.9768999999999997</v>
      </c>
      <c r="AS11">
        <v>47.042700000000004</v>
      </c>
      <c r="AT11" s="9">
        <v>6.7711999999999998E-3</v>
      </c>
      <c r="AU11" s="9">
        <v>4.6048</v>
      </c>
      <c r="AV11">
        <f t="shared" si="2"/>
        <v>4.7042700000000002</v>
      </c>
      <c r="AW11" s="9">
        <v>1.8241000000000001E-4</v>
      </c>
      <c r="AX11" s="9">
        <v>7.7549000000000007E-2</v>
      </c>
      <c r="AY11" s="9">
        <v>1.9698E-2</v>
      </c>
      <c r="AZ11" s="9">
        <v>8.3747000000000007</v>
      </c>
    </row>
    <row r="12" spans="1:52" ht="16.5" x14ac:dyDescent="0.3">
      <c r="A12" t="s">
        <v>13</v>
      </c>
      <c r="B12" s="7">
        <f>E43</f>
        <v>11.970600000000001</v>
      </c>
      <c r="C12" s="7" t="s">
        <v>14</v>
      </c>
      <c r="D12" s="5">
        <v>0.50056699999999998</v>
      </c>
      <c r="E12" s="5">
        <v>10.535299999999999</v>
      </c>
      <c r="F12" s="5">
        <v>4.8464999999999998</v>
      </c>
      <c r="G12" s="35">
        <v>165.47</v>
      </c>
      <c r="H12" s="35">
        <v>330.55810000000002</v>
      </c>
      <c r="I12" s="5">
        <v>10.535299999999999</v>
      </c>
      <c r="U12" t="s">
        <v>34</v>
      </c>
      <c r="V12">
        <v>9.6620000000000008</v>
      </c>
      <c r="W12" t="s">
        <v>114</v>
      </c>
      <c r="X12">
        <v>1.7875000000000001</v>
      </c>
      <c r="Y12">
        <v>5.7999999999999996E-3</v>
      </c>
      <c r="AA12" s="15">
        <v>11.0557</v>
      </c>
      <c r="AB12" s="16">
        <v>2.0279E-3</v>
      </c>
      <c r="AC12" s="9">
        <v>3.8788999999999998</v>
      </c>
      <c r="AD12" s="9">
        <v>0</v>
      </c>
      <c r="AE12" s="9">
        <v>0</v>
      </c>
      <c r="AF12" s="9"/>
      <c r="AG12">
        <v>11.0557</v>
      </c>
      <c r="AH12">
        <f t="shared" si="0"/>
        <v>0</v>
      </c>
      <c r="AJ12">
        <v>48.301299999999998</v>
      </c>
      <c r="AK12" s="9">
        <v>5.7987000000000004E-3</v>
      </c>
      <c r="AL12" s="9">
        <v>4.0343</v>
      </c>
      <c r="AM12">
        <f t="shared" si="1"/>
        <v>4.8301299999999996</v>
      </c>
      <c r="AN12" s="9">
        <v>1.4411E-4</v>
      </c>
      <c r="AO12" s="9">
        <v>5.9672999999999997E-2</v>
      </c>
      <c r="AP12" s="9">
        <v>1.5949000000000001E-2</v>
      </c>
      <c r="AQ12" s="9">
        <v>6.6039000000000003</v>
      </c>
      <c r="AS12">
        <v>61.494500000000002</v>
      </c>
      <c r="AT12" s="9">
        <v>1.039E-2</v>
      </c>
      <c r="AU12" s="9">
        <v>5.7817999999999996</v>
      </c>
      <c r="AV12">
        <f t="shared" si="2"/>
        <v>6.1494499999999999</v>
      </c>
      <c r="AW12" s="9">
        <v>1.8139999999999999E-4</v>
      </c>
      <c r="AX12" s="9">
        <v>5.8997000000000001E-2</v>
      </c>
      <c r="AY12" s="9">
        <v>2.5458999999999999E-2</v>
      </c>
      <c r="AZ12" s="9">
        <v>8.2799999999999994</v>
      </c>
    </row>
    <row r="13" spans="1:52" ht="16.5" x14ac:dyDescent="0.3">
      <c r="A13" t="s">
        <v>15</v>
      </c>
      <c r="B13" s="7">
        <f>E44</f>
        <v>0.29070016835011964</v>
      </c>
      <c r="C13" s="8">
        <f>B13/B12*100</f>
        <v>2.4284511081325881</v>
      </c>
      <c r="D13" s="5">
        <v>0.55188499999999996</v>
      </c>
      <c r="E13" s="5">
        <v>9.9918999999999993</v>
      </c>
      <c r="F13" s="5">
        <v>5.1228999999999996</v>
      </c>
      <c r="G13" s="35">
        <v>192.35</v>
      </c>
      <c r="H13" s="35">
        <v>348.53379999999999</v>
      </c>
      <c r="I13" s="5">
        <v>9.9918999999999993</v>
      </c>
      <c r="X13">
        <v>1.8125</v>
      </c>
      <c r="Y13">
        <v>5.7999999999999996E-3</v>
      </c>
      <c r="AA13" s="15">
        <v>11.5646</v>
      </c>
      <c r="AB13" s="16">
        <v>2.0279E-3</v>
      </c>
      <c r="AC13" s="9">
        <v>3.8788999999999998</v>
      </c>
      <c r="AD13" s="9">
        <v>0</v>
      </c>
      <c r="AE13" s="9">
        <v>0</v>
      </c>
      <c r="AF13" s="9"/>
      <c r="AG13">
        <v>11.5646</v>
      </c>
      <c r="AH13">
        <f t="shared" si="0"/>
        <v>0</v>
      </c>
      <c r="AJ13">
        <v>61.554499999999997</v>
      </c>
      <c r="AK13" s="9">
        <v>8.1536999999999998E-3</v>
      </c>
      <c r="AL13" s="9">
        <v>4.7995000000000001</v>
      </c>
      <c r="AM13">
        <f t="shared" si="1"/>
        <v>6.1554500000000001</v>
      </c>
      <c r="AN13" s="9">
        <v>1.5938000000000001E-4</v>
      </c>
      <c r="AO13" s="9">
        <v>5.1783999999999997E-2</v>
      </c>
      <c r="AP13" s="9">
        <v>2.248E-2</v>
      </c>
      <c r="AQ13" s="9">
        <v>7.3041999999999998</v>
      </c>
      <c r="AS13">
        <v>80.885599999999997</v>
      </c>
      <c r="AT13" s="9">
        <v>1.2271000000000001E-2</v>
      </c>
      <c r="AU13" s="9">
        <v>6.2468000000000004</v>
      </c>
      <c r="AV13">
        <f t="shared" si="2"/>
        <v>8.0885599999999993</v>
      </c>
      <c r="AW13" s="9">
        <v>9.9858000000000005E-5</v>
      </c>
      <c r="AX13" s="9">
        <v>2.4691000000000001E-2</v>
      </c>
      <c r="AY13" s="9">
        <v>1.8513999999999999E-2</v>
      </c>
      <c r="AZ13" s="9">
        <v>4.5777999999999999</v>
      </c>
    </row>
    <row r="14" spans="1:52" x14ac:dyDescent="0.3">
      <c r="A14" t="s">
        <v>16</v>
      </c>
      <c r="B14" s="7">
        <v>2.5859999999999999</v>
      </c>
      <c r="C14" s="7"/>
      <c r="D14" s="5">
        <v>0.59945199999999998</v>
      </c>
      <c r="E14" s="5">
        <v>9.4055</v>
      </c>
      <c r="F14" s="5">
        <v>5.3948999999999998</v>
      </c>
      <c r="G14" s="35">
        <v>221.96</v>
      </c>
      <c r="H14" s="35">
        <v>370.2647</v>
      </c>
      <c r="I14" s="5">
        <v>9.4055</v>
      </c>
      <c r="U14" t="s">
        <v>35</v>
      </c>
      <c r="X14">
        <v>1.8374999999999999</v>
      </c>
      <c r="Y14">
        <v>5.7999999999999996E-3</v>
      </c>
      <c r="AA14" s="15">
        <v>12.0969</v>
      </c>
      <c r="AB14" s="16">
        <v>2.0279E-3</v>
      </c>
      <c r="AC14" s="9">
        <v>3.8788999999999998</v>
      </c>
      <c r="AD14" s="9">
        <v>0</v>
      </c>
      <c r="AE14" s="9">
        <v>0</v>
      </c>
      <c r="AF14" s="9"/>
      <c r="AG14">
        <v>12.0969</v>
      </c>
      <c r="AH14">
        <f t="shared" si="0"/>
        <v>0</v>
      </c>
      <c r="AJ14">
        <v>86.867000000000004</v>
      </c>
      <c r="AK14" s="9">
        <v>1.2825E-2</v>
      </c>
      <c r="AL14" s="9">
        <v>5.8749000000000002</v>
      </c>
      <c r="AM14">
        <f t="shared" si="1"/>
        <v>8.6867000000000001</v>
      </c>
      <c r="AN14" s="9">
        <v>1.303E-4</v>
      </c>
      <c r="AO14" s="9">
        <v>0.03</v>
      </c>
      <c r="AP14" s="9">
        <v>2.5687999999999999E-2</v>
      </c>
      <c r="AQ14" s="9">
        <v>5.9143999999999997</v>
      </c>
      <c r="AS14">
        <v>85.394400000000005</v>
      </c>
      <c r="AT14" s="9">
        <v>1.282E-2</v>
      </c>
      <c r="AU14" s="9">
        <v>6.3754</v>
      </c>
      <c r="AV14">
        <f t="shared" si="2"/>
        <v>8.5394400000000008</v>
      </c>
      <c r="AW14" s="9">
        <v>5.5977000000000003E-5</v>
      </c>
      <c r="AX14" s="9">
        <v>1.311E-2</v>
      </c>
      <c r="AY14" s="9">
        <v>1.0995E-2</v>
      </c>
      <c r="AZ14" s="9">
        <v>2.5750000000000002</v>
      </c>
    </row>
    <row r="15" spans="1:52" x14ac:dyDescent="0.3">
      <c r="A15" t="s">
        <v>17</v>
      </c>
      <c r="B15" s="7">
        <v>2.6084999999999998</v>
      </c>
      <c r="C15" s="7"/>
      <c r="D15" s="5">
        <v>0.64712099999999995</v>
      </c>
      <c r="E15" s="5">
        <v>8.7492999999999999</v>
      </c>
      <c r="F15" s="5">
        <v>5.6963999999999997</v>
      </c>
      <c r="G15" s="35">
        <v>257.58</v>
      </c>
      <c r="H15" s="35">
        <v>398.03559999999999</v>
      </c>
      <c r="I15" s="5">
        <v>8.7492999999999999</v>
      </c>
      <c r="X15">
        <v>1.8625</v>
      </c>
      <c r="Y15">
        <v>0</v>
      </c>
      <c r="AA15" s="15">
        <v>12.653700000000001</v>
      </c>
      <c r="AB15" s="16">
        <v>2.0279E-3</v>
      </c>
      <c r="AC15" s="9">
        <v>3.8788999999999998</v>
      </c>
      <c r="AD15" s="9">
        <v>0</v>
      </c>
      <c r="AE15" s="9">
        <v>0</v>
      </c>
      <c r="AF15" s="9"/>
      <c r="AG15">
        <v>12.653700000000001</v>
      </c>
      <c r="AH15">
        <f t="shared" si="0"/>
        <v>0</v>
      </c>
      <c r="AJ15">
        <v>148.25980000000001</v>
      </c>
      <c r="AK15" s="9">
        <v>2.0281E-2</v>
      </c>
      <c r="AL15" s="9">
        <v>6.8807</v>
      </c>
      <c r="AM15">
        <f t="shared" si="1"/>
        <v>14.825980000000001</v>
      </c>
      <c r="AN15" s="9">
        <v>8.5761999999999996E-5</v>
      </c>
      <c r="AO15" s="9">
        <v>1.1568999999999999E-2</v>
      </c>
      <c r="AP15" s="9">
        <v>2.8419E-2</v>
      </c>
      <c r="AQ15" s="9">
        <v>3.8336000000000001</v>
      </c>
      <c r="AS15">
        <v>603.21310000000005</v>
      </c>
      <c r="AT15" s="9">
        <v>4.5213000000000003E-2</v>
      </c>
      <c r="AU15" s="9">
        <v>7.4494999999999996</v>
      </c>
      <c r="AV15">
        <f t="shared" si="2"/>
        <v>60.321310000000004</v>
      </c>
      <c r="AW15" s="9">
        <v>3.0985000000000002E-5</v>
      </c>
      <c r="AX15" s="9">
        <v>1.0273000000000001E-3</v>
      </c>
      <c r="AY15" s="9">
        <v>2.8271999999999999E-2</v>
      </c>
      <c r="AZ15" s="9">
        <v>0.93735999999999997</v>
      </c>
    </row>
    <row r="16" spans="1:52" x14ac:dyDescent="0.3">
      <c r="A16" s="1"/>
      <c r="B16" s="1"/>
      <c r="C16" s="1"/>
      <c r="D16" s="5">
        <v>0.69920700000000002</v>
      </c>
      <c r="E16" s="5">
        <v>8.0479000000000003</v>
      </c>
      <c r="F16" s="5">
        <v>6.1471</v>
      </c>
      <c r="G16" s="35">
        <v>302.57</v>
      </c>
      <c r="H16" s="35">
        <v>432.72620000000001</v>
      </c>
      <c r="I16" s="5">
        <v>8.0479000000000003</v>
      </c>
      <c r="T16">
        <f>MEDIAN(V16,V17)</f>
        <v>4.5344999999999996E-2</v>
      </c>
      <c r="U16" t="s">
        <v>36</v>
      </c>
      <c r="V16">
        <v>4.548E-2</v>
      </c>
      <c r="W16" t="s">
        <v>37</v>
      </c>
      <c r="X16">
        <v>1.8875</v>
      </c>
      <c r="Y16">
        <v>0</v>
      </c>
      <c r="AA16" s="15">
        <v>13.2361</v>
      </c>
      <c r="AB16" s="16">
        <v>2.0405000000000002E-3</v>
      </c>
      <c r="AC16" s="9">
        <v>3.8883999999999999</v>
      </c>
      <c r="AD16" s="9">
        <v>2.1549999999999999E-5</v>
      </c>
      <c r="AE16" s="9">
        <v>1.6281E-2</v>
      </c>
      <c r="AF16" s="9"/>
      <c r="AG16">
        <v>13.2361</v>
      </c>
      <c r="AH16">
        <f t="shared" si="0"/>
        <v>2.1549999999999998</v>
      </c>
      <c r="AJ16">
        <v>1228.8472999999999</v>
      </c>
      <c r="AK16" s="9">
        <v>4.5483000000000003E-2</v>
      </c>
      <c r="AL16" s="9">
        <v>7.2908999999999997</v>
      </c>
      <c r="AM16">
        <f t="shared" si="1"/>
        <v>122.88472999999999</v>
      </c>
      <c r="AN16" s="9">
        <v>1.2150000000000001E-5</v>
      </c>
      <c r="AO16" s="9">
        <v>1.9775000000000001E-4</v>
      </c>
      <c r="AP16" s="9">
        <v>2.3497000000000001E-2</v>
      </c>
      <c r="AQ16" s="9">
        <v>0.38242999999999999</v>
      </c>
      <c r="AS16">
        <v>1695.9527</v>
      </c>
      <c r="AT16" s="9">
        <v>4.5213000000000003E-2</v>
      </c>
      <c r="AU16" s="9">
        <v>7.4494999999999996</v>
      </c>
      <c r="AV16">
        <f t="shared" si="2"/>
        <v>169.59527</v>
      </c>
      <c r="AW16" s="9">
        <v>0</v>
      </c>
      <c r="AX16" s="9">
        <v>0</v>
      </c>
      <c r="AY16" s="9">
        <v>0</v>
      </c>
      <c r="AZ16" s="9">
        <v>0</v>
      </c>
    </row>
    <row r="17" spans="1:50" ht="16.5" x14ac:dyDescent="0.3">
      <c r="A17" t="s">
        <v>18</v>
      </c>
      <c r="B17" s="5">
        <f>E7</f>
        <v>11.9329</v>
      </c>
      <c r="C17" s="5"/>
      <c r="D17" s="5">
        <v>0.749332</v>
      </c>
      <c r="E17" s="5">
        <v>7.2999000000000001</v>
      </c>
      <c r="F17" s="5">
        <v>6.6908000000000003</v>
      </c>
      <c r="G17" s="35">
        <v>357.48</v>
      </c>
      <c r="H17" s="35">
        <v>477.06229999999999</v>
      </c>
      <c r="I17" s="5">
        <v>7.2999000000000001</v>
      </c>
      <c r="U17" t="s">
        <v>38</v>
      </c>
      <c r="V17">
        <v>4.521E-2</v>
      </c>
      <c r="W17" t="s">
        <v>37</v>
      </c>
      <c r="X17">
        <v>1.9125000000000001</v>
      </c>
      <c r="Y17">
        <v>0</v>
      </c>
      <c r="AA17" s="15">
        <v>13.8453</v>
      </c>
      <c r="AB17" s="16">
        <v>2.1589000000000001E-3</v>
      </c>
      <c r="AC17" s="9">
        <v>3.9739</v>
      </c>
      <c r="AD17" s="9">
        <v>1.9434000000000001E-4</v>
      </c>
      <c r="AE17" s="9">
        <v>0.14036000000000001</v>
      </c>
      <c r="AF17" s="9"/>
      <c r="AG17">
        <v>13.8453</v>
      </c>
      <c r="AH17">
        <f t="shared" si="0"/>
        <v>19.434000000000001</v>
      </c>
    </row>
    <row r="18" spans="1:50" x14ac:dyDescent="0.3">
      <c r="A18" s="1"/>
      <c r="B18" s="1"/>
      <c r="C18" s="1"/>
      <c r="D18" s="5">
        <v>0.80401100000000003</v>
      </c>
      <c r="E18" s="5">
        <v>6.4840999999999998</v>
      </c>
      <c r="F18" s="5">
        <v>7.6010999999999997</v>
      </c>
      <c r="G18" s="35">
        <v>431.82</v>
      </c>
      <c r="H18" s="35">
        <v>537.08550000000002</v>
      </c>
      <c r="I18" s="5">
        <v>6.4840999999999998</v>
      </c>
      <c r="U18" t="s">
        <v>39</v>
      </c>
      <c r="V18">
        <v>4.4220000000000002E-2</v>
      </c>
      <c r="W18" t="s">
        <v>37</v>
      </c>
      <c r="X18">
        <v>1.9375</v>
      </c>
      <c r="Y18">
        <v>0</v>
      </c>
      <c r="AA18" s="15">
        <v>14.4826</v>
      </c>
      <c r="AB18" s="16">
        <v>2.3216999999999999E-3</v>
      </c>
      <c r="AC18" s="9">
        <v>4.0864000000000003</v>
      </c>
      <c r="AD18" s="9">
        <v>2.5556999999999999E-4</v>
      </c>
      <c r="AE18" s="9">
        <v>0.17646999999999999</v>
      </c>
      <c r="AF18" s="9"/>
      <c r="AG18">
        <v>14.4826</v>
      </c>
      <c r="AH18">
        <f t="shared" si="0"/>
        <v>25.556999999999999</v>
      </c>
      <c r="AL18" t="s">
        <v>87</v>
      </c>
      <c r="AN18" t="s">
        <v>88</v>
      </c>
      <c r="AO18" t="s">
        <v>89</v>
      </c>
      <c r="AU18" t="s">
        <v>87</v>
      </c>
      <c r="AW18" t="s">
        <v>96</v>
      </c>
      <c r="AX18" t="s">
        <v>89</v>
      </c>
    </row>
    <row r="19" spans="1:50" x14ac:dyDescent="0.3">
      <c r="A19" s="1"/>
      <c r="C19" s="1"/>
      <c r="D19" s="5">
        <v>0.84699599999999997</v>
      </c>
      <c r="E19" s="5">
        <v>5.8653000000000004</v>
      </c>
      <c r="F19" s="5">
        <v>8.8072999999999997</v>
      </c>
      <c r="G19" s="35">
        <v>502.91</v>
      </c>
      <c r="H19" s="35">
        <v>593.75250000000005</v>
      </c>
      <c r="I19" s="5">
        <v>5.8653000000000004</v>
      </c>
      <c r="U19" t="s">
        <v>40</v>
      </c>
      <c r="V19">
        <v>4.4139999999999999E-2</v>
      </c>
      <c r="W19" t="s">
        <v>37</v>
      </c>
      <c r="X19">
        <v>1.9624999999999999</v>
      </c>
      <c r="Y19">
        <v>0</v>
      </c>
      <c r="AA19" s="15">
        <v>15.1492</v>
      </c>
      <c r="AB19" s="16">
        <v>2.4957E-3</v>
      </c>
      <c r="AC19" s="9">
        <v>4.2012</v>
      </c>
      <c r="AD19" s="9">
        <v>2.6098000000000001E-4</v>
      </c>
      <c r="AE19" s="9">
        <v>0.17227000000000001</v>
      </c>
      <c r="AF19" s="9"/>
      <c r="AG19">
        <v>15.1492</v>
      </c>
      <c r="AH19">
        <f t="shared" si="0"/>
        <v>26.098000000000003</v>
      </c>
    </row>
    <row r="20" spans="1:50" ht="16.5" x14ac:dyDescent="0.3">
      <c r="A20" s="1" t="s">
        <v>142</v>
      </c>
      <c r="B20">
        <v>0.49936000000000003</v>
      </c>
      <c r="C20" s="1"/>
      <c r="D20" s="5">
        <v>0.90097799999999995</v>
      </c>
      <c r="E20" s="5">
        <v>4.8428000000000004</v>
      </c>
      <c r="F20" s="5">
        <v>11.2362</v>
      </c>
      <c r="G20" s="35">
        <v>647.91</v>
      </c>
      <c r="H20" s="35">
        <v>719.11599999999999</v>
      </c>
      <c r="I20" s="5">
        <v>4.8428000000000004</v>
      </c>
      <c r="U20" t="s">
        <v>41</v>
      </c>
      <c r="V20">
        <v>1.102E-2</v>
      </c>
      <c r="W20" t="s">
        <v>37</v>
      </c>
      <c r="X20">
        <v>1.9875</v>
      </c>
      <c r="Y20">
        <v>0</v>
      </c>
      <c r="AA20" s="15">
        <v>15.846500000000001</v>
      </c>
      <c r="AB20" s="16">
        <v>2.6787E-3</v>
      </c>
      <c r="AC20" s="9">
        <v>4.3167</v>
      </c>
      <c r="AD20" s="9">
        <v>2.6244000000000001E-4</v>
      </c>
      <c r="AE20" s="9">
        <v>0.16561999999999999</v>
      </c>
      <c r="AF20" s="9"/>
      <c r="AG20">
        <v>15.846500000000001</v>
      </c>
      <c r="AH20">
        <f t="shared" si="0"/>
        <v>26.244</v>
      </c>
      <c r="AL20" t="s">
        <v>90</v>
      </c>
      <c r="AN20" t="s">
        <v>91</v>
      </c>
      <c r="AO20" t="s">
        <v>106</v>
      </c>
      <c r="AU20" t="s">
        <v>90</v>
      </c>
      <c r="AW20" t="s">
        <v>91</v>
      </c>
      <c r="AX20" t="s">
        <v>109</v>
      </c>
    </row>
    <row r="21" spans="1:50" ht="16.5" x14ac:dyDescent="0.3">
      <c r="A21" s="1" t="s">
        <v>143</v>
      </c>
      <c r="B21" s="5">
        <f>B7/B20</f>
        <v>3.1400192246074976</v>
      </c>
      <c r="C21" s="1"/>
      <c r="D21" s="5">
        <v>0.94726699999999997</v>
      </c>
      <c r="E21" s="5">
        <v>3.5097999999999998</v>
      </c>
      <c r="F21" s="5">
        <v>15.2919</v>
      </c>
      <c r="G21" s="35">
        <v>939.89</v>
      </c>
      <c r="H21" s="35">
        <v>992.21600000000001</v>
      </c>
      <c r="I21" s="5">
        <v>3.5097999999999998</v>
      </c>
      <c r="U21" t="s">
        <v>42</v>
      </c>
      <c r="V21">
        <v>5.0010000000000002E-3</v>
      </c>
      <c r="W21" t="s">
        <v>37</v>
      </c>
      <c r="X21">
        <v>2.0125000000000002</v>
      </c>
      <c r="Y21">
        <v>0</v>
      </c>
      <c r="AA21" s="15">
        <v>16.575800000000001</v>
      </c>
      <c r="AB21" s="16">
        <v>2.8603000000000001E-3</v>
      </c>
      <c r="AC21" s="9">
        <v>4.4261999999999997</v>
      </c>
      <c r="AD21" s="9">
        <v>2.4894000000000001E-4</v>
      </c>
      <c r="AE21" s="9">
        <v>0.15018000000000001</v>
      </c>
      <c r="AF21" s="9"/>
      <c r="AG21">
        <v>16.575800000000001</v>
      </c>
      <c r="AH21">
        <f t="shared" si="0"/>
        <v>24.894000000000002</v>
      </c>
      <c r="AL21" t="s">
        <v>92</v>
      </c>
      <c r="AN21" t="s">
        <v>93</v>
      </c>
      <c r="AO21" t="s">
        <v>107</v>
      </c>
      <c r="AU21" t="s">
        <v>92</v>
      </c>
      <c r="AW21" t="s">
        <v>93</v>
      </c>
      <c r="AX21" t="s">
        <v>107</v>
      </c>
    </row>
    <row r="22" spans="1:50" x14ac:dyDescent="0.3">
      <c r="A22" s="1"/>
      <c r="B22" s="1"/>
      <c r="C22" s="1"/>
      <c r="D22" s="5">
        <v>0.99576100000000001</v>
      </c>
      <c r="E22" s="5">
        <v>0.57520000000000004</v>
      </c>
      <c r="F22" s="5">
        <v>31.174099999999999</v>
      </c>
      <c r="G22" s="35">
        <v>6029</v>
      </c>
      <c r="H22" s="35">
        <v>6054.7003999999997</v>
      </c>
      <c r="I22" s="5">
        <v>0.57520000000000004</v>
      </c>
      <c r="U22" t="s">
        <v>43</v>
      </c>
      <c r="V22">
        <v>3.849E-3</v>
      </c>
      <c r="W22" t="s">
        <v>37</v>
      </c>
      <c r="X22">
        <v>2.0375000000000001</v>
      </c>
      <c r="Y22">
        <v>0</v>
      </c>
      <c r="AA22" s="15">
        <v>17.338799999999999</v>
      </c>
      <c r="AB22" s="16">
        <v>3.0057999999999999E-3</v>
      </c>
      <c r="AC22" s="9">
        <v>4.5101000000000004</v>
      </c>
      <c r="AD22" s="9">
        <v>1.9073000000000001E-4</v>
      </c>
      <c r="AE22" s="9">
        <v>0.11</v>
      </c>
      <c r="AF22" s="9"/>
      <c r="AG22">
        <v>17.338799999999999</v>
      </c>
      <c r="AH22">
        <f t="shared" si="0"/>
        <v>19.073</v>
      </c>
      <c r="AL22" t="s">
        <v>94</v>
      </c>
      <c r="AN22" t="s">
        <v>95</v>
      </c>
      <c r="AO22" t="s">
        <v>108</v>
      </c>
      <c r="AU22" t="s">
        <v>94</v>
      </c>
      <c r="AW22" t="s">
        <v>95</v>
      </c>
      <c r="AX22" t="s">
        <v>110</v>
      </c>
    </row>
    <row r="23" spans="1:50" x14ac:dyDescent="0.3">
      <c r="A23" s="1"/>
      <c r="B23" s="1"/>
      <c r="C23" s="1"/>
      <c r="D23" s="5">
        <v>0.99141500000000005</v>
      </c>
      <c r="E23" s="5">
        <v>1.1655</v>
      </c>
      <c r="F23" s="5">
        <v>31.191099999999999</v>
      </c>
      <c r="G23" s="35">
        <v>2962.3</v>
      </c>
      <c r="H23" s="35">
        <v>2987.9897999999998</v>
      </c>
      <c r="I23" s="5">
        <v>1.1655</v>
      </c>
      <c r="U23" t="s">
        <v>44</v>
      </c>
      <c r="V23">
        <v>3.8809999999999997E-2</v>
      </c>
      <c r="W23" t="s">
        <v>37</v>
      </c>
      <c r="X23">
        <v>2.0625</v>
      </c>
      <c r="Y23">
        <v>0</v>
      </c>
      <c r="AA23" s="15">
        <v>18.136900000000001</v>
      </c>
      <c r="AB23" s="16">
        <v>3.1015999999999999E-3</v>
      </c>
      <c r="AC23" s="9">
        <v>4.5629999999999997</v>
      </c>
      <c r="AD23" s="9">
        <v>1.2009E-4</v>
      </c>
      <c r="AE23" s="9">
        <v>6.6211999999999993E-2</v>
      </c>
      <c r="AF23" s="9"/>
      <c r="AG23">
        <v>18.136900000000001</v>
      </c>
      <c r="AH23">
        <f t="shared" si="0"/>
        <v>12.009</v>
      </c>
    </row>
    <row r="24" spans="1:50" x14ac:dyDescent="0.3">
      <c r="A24" s="1"/>
      <c r="B24" s="1"/>
      <c r="C24" s="1"/>
      <c r="D24" s="5">
        <v>0.86966600000000005</v>
      </c>
      <c r="E24" s="5">
        <v>6.2882999999999996</v>
      </c>
      <c r="F24" s="5">
        <v>11.084899999999999</v>
      </c>
      <c r="G24" s="35">
        <v>481.63</v>
      </c>
      <c r="H24" s="35">
        <v>553.80989999999997</v>
      </c>
      <c r="I24" s="5">
        <v>6.2882999999999996</v>
      </c>
      <c r="X24">
        <v>2.0874999999999999</v>
      </c>
      <c r="Y24">
        <v>0</v>
      </c>
      <c r="AA24" s="17">
        <v>18.971699999999998</v>
      </c>
      <c r="AB24" s="18">
        <v>3.1015999999999999E-3</v>
      </c>
      <c r="AC24" s="9">
        <v>4.5629999999999997</v>
      </c>
      <c r="AD24" s="9">
        <v>0</v>
      </c>
      <c r="AE24" s="9">
        <v>0</v>
      </c>
      <c r="AF24" s="9"/>
      <c r="AG24">
        <v>18.971699999999998</v>
      </c>
      <c r="AH24">
        <f t="shared" si="0"/>
        <v>0</v>
      </c>
    </row>
    <row r="25" spans="1:50" x14ac:dyDescent="0.3">
      <c r="A25" s="1"/>
      <c r="B25" s="1"/>
      <c r="C25" s="1"/>
      <c r="D25" s="5">
        <v>0.88436300000000001</v>
      </c>
      <c r="E25" s="5">
        <v>5.4664999999999999</v>
      </c>
      <c r="F25" s="5">
        <v>10.860900000000001</v>
      </c>
      <c r="G25" s="35">
        <v>563.4</v>
      </c>
      <c r="H25" s="35">
        <v>637.06849999999997</v>
      </c>
      <c r="I25" s="5">
        <v>5.4664999999999999</v>
      </c>
      <c r="U25" t="s">
        <v>45</v>
      </c>
      <c r="X25">
        <v>2.1124999999999998</v>
      </c>
      <c r="Y25">
        <v>0</v>
      </c>
      <c r="AA25" s="17">
        <v>19.844899999999999</v>
      </c>
      <c r="AB25" s="18">
        <v>3.1015999999999999E-3</v>
      </c>
      <c r="AC25" s="9">
        <v>4.5629999999999997</v>
      </c>
      <c r="AD25" s="9">
        <v>0</v>
      </c>
      <c r="AE25" s="9">
        <v>0</v>
      </c>
      <c r="AF25" s="9"/>
      <c r="AG25">
        <v>19.844899999999999</v>
      </c>
      <c r="AH25">
        <f t="shared" si="0"/>
        <v>0</v>
      </c>
    </row>
    <row r="26" spans="1:50" x14ac:dyDescent="0.3">
      <c r="A26" s="1"/>
      <c r="B26" s="1"/>
      <c r="C26" s="1"/>
      <c r="D26" s="5">
        <v>0.85258400000000001</v>
      </c>
      <c r="E26" s="5">
        <v>6.3480999999999996</v>
      </c>
      <c r="F26" s="5">
        <v>9.8937000000000008</v>
      </c>
      <c r="G26" s="35">
        <v>467.72</v>
      </c>
      <c r="H26" s="35">
        <v>548.59090000000003</v>
      </c>
      <c r="I26" s="5">
        <v>6.3480999999999996</v>
      </c>
      <c r="X26">
        <v>2.1375000000000002</v>
      </c>
      <c r="Y26">
        <v>0</v>
      </c>
      <c r="AA26" s="17">
        <v>20.758299999999998</v>
      </c>
      <c r="AB26" s="18">
        <v>3.1015999999999999E-3</v>
      </c>
      <c r="AC26" s="9">
        <v>4.5629999999999997</v>
      </c>
      <c r="AD26" s="9">
        <v>0</v>
      </c>
      <c r="AE26" s="9">
        <v>0</v>
      </c>
      <c r="AF26" s="9"/>
      <c r="AG26">
        <v>20.758299999999998</v>
      </c>
      <c r="AH26">
        <f t="shared" si="0"/>
        <v>0</v>
      </c>
    </row>
    <row r="27" spans="1:50" x14ac:dyDescent="0.3">
      <c r="A27" s="1"/>
      <c r="B27" s="1"/>
      <c r="C27" s="1"/>
      <c r="D27" s="5">
        <v>0.793767</v>
      </c>
      <c r="E27" s="5">
        <v>7.2895000000000003</v>
      </c>
      <c r="F27" s="5">
        <v>8.1207999999999991</v>
      </c>
      <c r="G27" s="35">
        <v>379.22</v>
      </c>
      <c r="H27" s="35">
        <v>477.74310000000003</v>
      </c>
      <c r="I27" s="5">
        <v>7.2895000000000003</v>
      </c>
      <c r="U27" t="s">
        <v>46</v>
      </c>
      <c r="V27">
        <v>15.24</v>
      </c>
      <c r="W27" t="s">
        <v>115</v>
      </c>
      <c r="X27">
        <v>2.1625000000000001</v>
      </c>
      <c r="Y27">
        <v>0</v>
      </c>
      <c r="AA27" s="17">
        <v>21.713799999999999</v>
      </c>
      <c r="AB27" s="18">
        <v>3.1548000000000001E-3</v>
      </c>
      <c r="AC27" s="9">
        <v>4.5875000000000004</v>
      </c>
      <c r="AD27" s="9">
        <v>5.5655000000000002E-5</v>
      </c>
      <c r="AE27" s="9">
        <v>2.5631000000000001E-2</v>
      </c>
      <c r="AF27" s="9"/>
      <c r="AG27">
        <v>21.713799999999999</v>
      </c>
      <c r="AH27">
        <f t="shared" si="0"/>
        <v>5.5655000000000001</v>
      </c>
    </row>
    <row r="28" spans="1:50" x14ac:dyDescent="0.3">
      <c r="A28" s="1"/>
      <c r="B28" s="1"/>
      <c r="C28" s="1"/>
      <c r="D28" s="5">
        <v>0.75009300000000001</v>
      </c>
      <c r="E28" s="5">
        <v>7.9486999999999997</v>
      </c>
      <c r="F28" s="5">
        <v>7.3075999999999999</v>
      </c>
      <c r="G28" s="35">
        <v>328.63</v>
      </c>
      <c r="H28" s="35">
        <v>438.12509999999997</v>
      </c>
      <c r="I28" s="5">
        <v>7.9486999999999997</v>
      </c>
      <c r="U28" t="s">
        <v>47</v>
      </c>
      <c r="V28">
        <v>18.55</v>
      </c>
      <c r="W28" t="s">
        <v>115</v>
      </c>
      <c r="X28">
        <v>2.1875</v>
      </c>
      <c r="Y28">
        <v>0</v>
      </c>
      <c r="AA28" s="17">
        <v>22.713200000000001</v>
      </c>
      <c r="AB28" s="18">
        <v>3.3027999999999998E-3</v>
      </c>
      <c r="AC28" s="9">
        <v>4.6525999999999996</v>
      </c>
      <c r="AD28" s="9">
        <v>1.4804E-4</v>
      </c>
      <c r="AE28" s="9">
        <v>6.5178E-2</v>
      </c>
      <c r="AF28" s="9"/>
      <c r="AG28">
        <v>22.713200000000001</v>
      </c>
      <c r="AH28">
        <f t="shared" si="0"/>
        <v>14.804</v>
      </c>
    </row>
    <row r="29" spans="1:50" x14ac:dyDescent="0.3">
      <c r="A29" s="1"/>
      <c r="B29" s="1"/>
      <c r="C29" s="1"/>
      <c r="D29" s="5">
        <v>0.686392</v>
      </c>
      <c r="E29" s="5">
        <v>8.8111999999999995</v>
      </c>
      <c r="F29" s="5">
        <v>6.4551999999999996</v>
      </c>
      <c r="G29" s="35">
        <v>271.29000000000002</v>
      </c>
      <c r="H29" s="35">
        <v>395.2353</v>
      </c>
      <c r="I29" s="5">
        <v>8.8111999999999995</v>
      </c>
      <c r="U29" t="s">
        <v>48</v>
      </c>
      <c r="V29">
        <v>15.24</v>
      </c>
      <c r="W29" t="s">
        <v>115</v>
      </c>
      <c r="X29">
        <v>2.2124999999999999</v>
      </c>
      <c r="Y29">
        <v>0</v>
      </c>
      <c r="AA29" s="17">
        <v>23.758600000000001</v>
      </c>
      <c r="AB29" s="18">
        <v>3.5463999999999999E-3</v>
      </c>
      <c r="AC29" s="9">
        <v>4.7552000000000003</v>
      </c>
      <c r="AD29" s="9">
        <v>2.3308000000000001E-4</v>
      </c>
      <c r="AE29" s="9">
        <v>9.8102999999999996E-2</v>
      </c>
      <c r="AF29" s="9"/>
      <c r="AG29">
        <v>23.758600000000001</v>
      </c>
      <c r="AH29">
        <f t="shared" si="0"/>
        <v>23.308</v>
      </c>
    </row>
    <row r="30" spans="1:50" x14ac:dyDescent="0.3">
      <c r="A30" s="1"/>
      <c r="B30" s="1"/>
      <c r="C30" s="1"/>
      <c r="D30" s="5">
        <v>0.64979299999999995</v>
      </c>
      <c r="E30" s="5">
        <v>9.3187999999999995</v>
      </c>
      <c r="F30" s="5">
        <v>6.1135999999999999</v>
      </c>
      <c r="G30" s="35">
        <v>242.83</v>
      </c>
      <c r="H30" s="35">
        <v>373.70679999999999</v>
      </c>
      <c r="I30" s="5">
        <v>9.3187999999999995</v>
      </c>
      <c r="U30" t="s">
        <v>49</v>
      </c>
      <c r="V30">
        <v>18.55</v>
      </c>
      <c r="W30" t="s">
        <v>115</v>
      </c>
      <c r="X30">
        <v>2.2374999999999998</v>
      </c>
      <c r="Y30">
        <v>0</v>
      </c>
      <c r="AA30" s="19">
        <v>24.8522</v>
      </c>
      <c r="AB30" s="20">
        <v>3.8073E-3</v>
      </c>
      <c r="AC30" s="9">
        <v>4.8601000000000001</v>
      </c>
      <c r="AD30" s="9">
        <v>2.3852000000000001E-4</v>
      </c>
      <c r="AE30" s="9">
        <v>9.5977000000000007E-2</v>
      </c>
      <c r="AF30" s="9"/>
      <c r="AG30">
        <v>24.8522</v>
      </c>
      <c r="AH30">
        <f t="shared" si="0"/>
        <v>23.852</v>
      </c>
    </row>
    <row r="31" spans="1:50" x14ac:dyDescent="0.3">
      <c r="A31" s="1"/>
      <c r="B31" s="1"/>
      <c r="C31" s="1"/>
      <c r="D31" s="5">
        <v>0.58585399999999999</v>
      </c>
      <c r="E31" s="5">
        <v>10.105499999999999</v>
      </c>
      <c r="F31" s="5">
        <v>5.6060999999999996</v>
      </c>
      <c r="G31" s="35">
        <v>201.9</v>
      </c>
      <c r="H31" s="35">
        <v>344.61700000000002</v>
      </c>
      <c r="I31" s="5">
        <v>10.105499999999999</v>
      </c>
      <c r="U31" t="s">
        <v>50</v>
      </c>
      <c r="V31">
        <v>26.02</v>
      </c>
      <c r="W31" t="s">
        <v>115</v>
      </c>
      <c r="X31">
        <v>2.2625000000000002</v>
      </c>
      <c r="Y31">
        <v>0</v>
      </c>
      <c r="AA31" s="19">
        <v>25.996099999999998</v>
      </c>
      <c r="AB31" s="20">
        <v>4.0766999999999999E-3</v>
      </c>
      <c r="AC31" s="9">
        <v>4.9638</v>
      </c>
      <c r="AD31" s="9">
        <v>2.3557E-4</v>
      </c>
      <c r="AE31" s="9">
        <v>9.0617000000000003E-2</v>
      </c>
      <c r="AF31" s="9"/>
      <c r="AG31">
        <v>25.996099999999998</v>
      </c>
      <c r="AH31">
        <f t="shared" si="0"/>
        <v>23.556999999999999</v>
      </c>
    </row>
    <row r="32" spans="1:50" x14ac:dyDescent="0.3">
      <c r="A32" s="1"/>
      <c r="B32" s="1"/>
      <c r="C32" s="1"/>
      <c r="D32" s="5">
        <v>0.53812899999999997</v>
      </c>
      <c r="E32" s="5">
        <v>10.7188</v>
      </c>
      <c r="F32" s="5">
        <v>5.3319000000000001</v>
      </c>
      <c r="G32" s="35">
        <v>174.84</v>
      </c>
      <c r="H32" s="35">
        <v>324.89949999999999</v>
      </c>
      <c r="I32" s="5">
        <v>10.7188</v>
      </c>
      <c r="U32" t="s">
        <v>51</v>
      </c>
      <c r="V32">
        <v>12.8</v>
      </c>
      <c r="W32" t="s">
        <v>115</v>
      </c>
      <c r="X32">
        <v>2.2875000000000001</v>
      </c>
      <c r="Y32">
        <v>0</v>
      </c>
      <c r="AA32" s="19">
        <v>27.192599999999999</v>
      </c>
      <c r="AB32" s="20">
        <v>4.3686000000000003E-3</v>
      </c>
      <c r="AC32" s="9">
        <v>5.0711000000000004</v>
      </c>
      <c r="AD32" s="9">
        <v>2.4389E-4</v>
      </c>
      <c r="AE32" s="9">
        <v>8.9690000000000006E-2</v>
      </c>
      <c r="AF32" s="9"/>
      <c r="AG32">
        <v>27.192599999999999</v>
      </c>
      <c r="AH32">
        <f t="shared" si="0"/>
        <v>24.388999999999999</v>
      </c>
    </row>
    <row r="33" spans="1:34" x14ac:dyDescent="0.3">
      <c r="A33" s="1"/>
      <c r="B33" s="1"/>
      <c r="C33" s="1"/>
      <c r="D33" s="5">
        <v>0.48764400000000002</v>
      </c>
      <c r="E33" s="5">
        <v>11.221</v>
      </c>
      <c r="F33" s="5">
        <v>5.0316999999999998</v>
      </c>
      <c r="G33" s="35">
        <v>151.34</v>
      </c>
      <c r="H33" s="35">
        <v>310.35579999999999</v>
      </c>
      <c r="I33" s="5">
        <v>11.221</v>
      </c>
      <c r="U33" t="s">
        <v>52</v>
      </c>
      <c r="V33">
        <v>1.8380000000000001</v>
      </c>
      <c r="W33" t="s">
        <v>115</v>
      </c>
      <c r="X33">
        <v>2.3125</v>
      </c>
      <c r="Y33">
        <v>0</v>
      </c>
      <c r="AA33" s="19">
        <v>28.444299999999998</v>
      </c>
      <c r="AB33" s="20">
        <v>4.6664999999999996E-3</v>
      </c>
      <c r="AC33" s="9">
        <v>5.1757999999999997</v>
      </c>
      <c r="AD33" s="9">
        <v>2.3802E-4</v>
      </c>
      <c r="AE33" s="9">
        <v>8.3678000000000002E-2</v>
      </c>
      <c r="AF33" s="9"/>
      <c r="AG33">
        <v>28.444299999999998</v>
      </c>
      <c r="AH33">
        <f t="shared" si="0"/>
        <v>23.802</v>
      </c>
    </row>
    <row r="34" spans="1:34" x14ac:dyDescent="0.3">
      <c r="A34" s="1"/>
      <c r="B34" s="1"/>
      <c r="C34" s="1"/>
      <c r="D34" s="5">
        <v>0.43632700000000002</v>
      </c>
      <c r="E34" s="5">
        <v>11.527200000000001</v>
      </c>
      <c r="F34" s="5">
        <v>4.6984000000000004</v>
      </c>
      <c r="G34" s="35">
        <v>131.82</v>
      </c>
      <c r="H34" s="35">
        <v>302.11369999999999</v>
      </c>
      <c r="I34" s="5">
        <v>11.527200000000001</v>
      </c>
      <c r="U34" t="s">
        <v>53</v>
      </c>
      <c r="V34">
        <v>2.2610000000000001</v>
      </c>
      <c r="W34" t="s">
        <v>115</v>
      </c>
      <c r="X34">
        <v>2.3374999999999999</v>
      </c>
      <c r="Y34">
        <v>0</v>
      </c>
      <c r="AA34" s="19">
        <v>29.753499999999999</v>
      </c>
      <c r="AB34" s="20">
        <v>4.9503999999999998E-3</v>
      </c>
      <c r="AC34" s="9">
        <v>5.2713000000000001</v>
      </c>
      <c r="AD34" s="9">
        <v>2.1683999999999999E-4</v>
      </c>
      <c r="AE34" s="9">
        <v>7.2876999999999997E-2</v>
      </c>
      <c r="AF34" s="9"/>
      <c r="AG34">
        <v>29.753499999999999</v>
      </c>
      <c r="AH34">
        <f t="shared" si="0"/>
        <v>21.683999999999997</v>
      </c>
    </row>
    <row r="35" spans="1:34" x14ac:dyDescent="0.3">
      <c r="A35" s="1"/>
      <c r="B35" s="1"/>
      <c r="C35" s="1"/>
      <c r="D35" s="5">
        <v>0.38925500000000002</v>
      </c>
      <c r="E35" s="5">
        <v>11.845599999999999</v>
      </c>
      <c r="F35" s="5">
        <v>4.4561000000000002</v>
      </c>
      <c r="G35" s="35">
        <v>114.44</v>
      </c>
      <c r="H35" s="35">
        <v>293.99209999999999</v>
      </c>
      <c r="I35" s="5">
        <v>11.845599999999999</v>
      </c>
      <c r="U35" t="s">
        <v>54</v>
      </c>
      <c r="V35">
        <v>69.959999999999994</v>
      </c>
      <c r="W35" t="s">
        <v>115</v>
      </c>
      <c r="X35">
        <v>2.3624999999999998</v>
      </c>
      <c r="Y35">
        <v>0</v>
      </c>
      <c r="AA35" s="19">
        <v>31.123000000000001</v>
      </c>
      <c r="AB35" s="20">
        <v>5.2087000000000001E-3</v>
      </c>
      <c r="AC35" s="9">
        <v>5.3543000000000003</v>
      </c>
      <c r="AD35" s="9">
        <v>1.8862999999999999E-4</v>
      </c>
      <c r="AE35" s="9">
        <v>6.0607000000000001E-2</v>
      </c>
      <c r="AF35" s="9"/>
      <c r="AG35">
        <v>31.123000000000001</v>
      </c>
      <c r="AH35">
        <f t="shared" si="0"/>
        <v>18.863</v>
      </c>
    </row>
    <row r="36" spans="1:34" x14ac:dyDescent="0.3">
      <c r="A36" s="1"/>
      <c r="B36" s="1"/>
      <c r="C36" s="1"/>
      <c r="D36" s="5">
        <v>0.33546700000000002</v>
      </c>
      <c r="E36" s="5">
        <v>12.1762</v>
      </c>
      <c r="F36" s="5">
        <v>4.2096999999999998</v>
      </c>
      <c r="G36" s="35">
        <v>95.947000000000003</v>
      </c>
      <c r="H36" s="35">
        <v>286.00959999999998</v>
      </c>
      <c r="I36" s="5">
        <v>12.1762</v>
      </c>
      <c r="X36">
        <v>2.3875000000000002</v>
      </c>
      <c r="Y36">
        <v>0</v>
      </c>
      <c r="AA36" s="19">
        <v>32.555500000000002</v>
      </c>
      <c r="AB36" s="20">
        <v>5.2788000000000002E-3</v>
      </c>
      <c r="AC36" s="9">
        <v>5.3757999999999999</v>
      </c>
      <c r="AD36" s="9">
        <v>4.8918000000000002E-5</v>
      </c>
      <c r="AE36" s="9">
        <v>1.5025999999999999E-2</v>
      </c>
      <c r="AF36" s="9"/>
      <c r="AG36">
        <v>32.555500000000002</v>
      </c>
      <c r="AH36">
        <f t="shared" si="0"/>
        <v>4.8917999999999999</v>
      </c>
    </row>
    <row r="37" spans="1:34" x14ac:dyDescent="0.3">
      <c r="A37" s="1"/>
      <c r="B37" s="1"/>
      <c r="C37" s="1"/>
      <c r="D37" s="5">
        <v>0.28203</v>
      </c>
      <c r="E37" s="5">
        <v>12.3901</v>
      </c>
      <c r="F37" s="5">
        <v>3.9647999999999999</v>
      </c>
      <c r="G37" s="35">
        <v>79.271000000000001</v>
      </c>
      <c r="H37" s="35">
        <v>281.0727</v>
      </c>
      <c r="I37" s="5">
        <v>12.3901</v>
      </c>
      <c r="X37">
        <v>2.4125000000000001</v>
      </c>
      <c r="Y37">
        <v>0</v>
      </c>
      <c r="AA37" s="19">
        <v>34.054000000000002</v>
      </c>
      <c r="AB37" s="20">
        <v>5.3739E-3</v>
      </c>
      <c r="AC37" s="9">
        <v>5.4036999999999997</v>
      </c>
      <c r="AD37" s="9">
        <v>6.3505999999999998E-5</v>
      </c>
      <c r="AE37" s="9">
        <v>1.8648999999999999E-2</v>
      </c>
      <c r="AF37" s="9"/>
      <c r="AG37">
        <v>34.054000000000002</v>
      </c>
      <c r="AH37">
        <f t="shared" si="0"/>
        <v>6.3506</v>
      </c>
    </row>
    <row r="38" spans="1:34" x14ac:dyDescent="0.3">
      <c r="A38" s="1"/>
      <c r="B38" s="1"/>
      <c r="C38" s="1"/>
      <c r="D38" s="5">
        <v>0.23808299999999999</v>
      </c>
      <c r="E38" s="5">
        <v>12.416600000000001</v>
      </c>
      <c r="F38" s="5">
        <v>3.7441</v>
      </c>
      <c r="G38" s="35">
        <v>66.775999999999996</v>
      </c>
      <c r="H38" s="35">
        <v>280.47289999999998</v>
      </c>
      <c r="I38" s="5">
        <v>12.416600000000001</v>
      </c>
      <c r="X38">
        <v>2.4375</v>
      </c>
      <c r="Y38">
        <v>0</v>
      </c>
      <c r="AA38" s="19">
        <v>35.621400000000001</v>
      </c>
      <c r="AB38" s="20">
        <v>5.7165000000000002E-3</v>
      </c>
      <c r="AC38" s="9">
        <v>5.4999000000000002</v>
      </c>
      <c r="AD38" s="9">
        <v>2.1858000000000001E-4</v>
      </c>
      <c r="AE38" s="9">
        <v>6.1360999999999999E-2</v>
      </c>
      <c r="AF38" s="9"/>
      <c r="AG38">
        <v>35.621400000000001</v>
      </c>
      <c r="AH38">
        <f t="shared" si="0"/>
        <v>21.858000000000001</v>
      </c>
    </row>
    <row r="39" spans="1:34" x14ac:dyDescent="0.3">
      <c r="A39" s="1"/>
      <c r="B39" s="1"/>
      <c r="C39" s="1"/>
      <c r="D39" s="5">
        <v>0.190889</v>
      </c>
      <c r="E39" s="5">
        <v>12.4419</v>
      </c>
      <c r="F39" s="5">
        <v>3.5329000000000002</v>
      </c>
      <c r="G39" s="35">
        <v>53.43</v>
      </c>
      <c r="H39" s="35">
        <v>279.90129999999999</v>
      </c>
      <c r="I39" s="5">
        <v>12.4419</v>
      </c>
      <c r="L39" t="s">
        <v>160</v>
      </c>
      <c r="M39" t="s">
        <v>161</v>
      </c>
      <c r="N39" t="s">
        <v>162</v>
      </c>
      <c r="X39">
        <v>2.4624999999999999</v>
      </c>
      <c r="Y39">
        <v>0</v>
      </c>
      <c r="AA39" s="19">
        <v>37.261000000000003</v>
      </c>
      <c r="AB39" s="20">
        <v>6.1799000000000003E-3</v>
      </c>
      <c r="AC39" s="9">
        <v>5.6242999999999999</v>
      </c>
      <c r="AD39" s="9">
        <v>2.8258999999999999E-4</v>
      </c>
      <c r="AE39" s="9">
        <v>7.5841000000000006E-2</v>
      </c>
      <c r="AF39" s="9"/>
      <c r="AG39">
        <v>37.261000000000003</v>
      </c>
      <c r="AH39">
        <f t="shared" si="0"/>
        <v>28.259</v>
      </c>
    </row>
    <row r="40" spans="1:34" x14ac:dyDescent="0.3">
      <c r="A40" s="1"/>
      <c r="B40" s="1"/>
      <c r="C40" s="1"/>
      <c r="D40" s="5">
        <v>0.13894599999999999</v>
      </c>
      <c r="E40" s="5">
        <v>12.223599999999999</v>
      </c>
      <c r="F40" s="5">
        <v>3.2616000000000001</v>
      </c>
      <c r="G40" s="35">
        <v>39.585999999999999</v>
      </c>
      <c r="H40" s="35">
        <v>284.90050000000002</v>
      </c>
      <c r="I40" s="5">
        <v>12.223599999999999</v>
      </c>
      <c r="K40" s="21" t="s">
        <v>156</v>
      </c>
      <c r="L40" s="44">
        <f>AVERAGE(F34,F33,F32)/AVERAGE(F31,F30,F29,F28)</f>
        <v>0.78809640603028219</v>
      </c>
      <c r="M40" s="26">
        <f t="shared" ref="M40:N40" si="3">AVERAGE(G34,G33,G32)/AVERAGE(G31,G30,G29,G28)</f>
        <v>0.58456580353866516</v>
      </c>
      <c r="N40" s="26">
        <f t="shared" si="3"/>
        <v>0.80546372343891448</v>
      </c>
      <c r="X40">
        <v>2.4874999999999998</v>
      </c>
      <c r="Y40">
        <v>0</v>
      </c>
      <c r="AA40" s="19">
        <v>38.975999999999999</v>
      </c>
      <c r="AB40" s="20">
        <v>6.6937999999999998E-3</v>
      </c>
      <c r="AC40" s="9">
        <v>5.7561</v>
      </c>
      <c r="AD40" s="9">
        <v>2.9966999999999998E-4</v>
      </c>
      <c r="AE40" s="9">
        <v>7.6884999999999995E-2</v>
      </c>
      <c r="AF40" s="9"/>
      <c r="AG40">
        <v>38.975999999999999</v>
      </c>
      <c r="AH40">
        <f t="shared" si="0"/>
        <v>29.966999999999999</v>
      </c>
    </row>
    <row r="41" spans="1:34" x14ac:dyDescent="0.3">
      <c r="A41" s="1"/>
      <c r="B41" s="1"/>
      <c r="C41" s="1"/>
      <c r="D41" s="5">
        <v>8.7773000000000004E-2</v>
      </c>
      <c r="E41" s="5">
        <v>11.8688</v>
      </c>
      <c r="F41" s="5">
        <v>2.9891999999999999</v>
      </c>
      <c r="G41" s="35">
        <v>25.754000000000001</v>
      </c>
      <c r="H41" s="35">
        <v>293.4187</v>
      </c>
      <c r="I41" s="5">
        <v>11.8688</v>
      </c>
      <c r="K41" s="39" t="s">
        <v>157</v>
      </c>
      <c r="L41" s="45">
        <f>AVERAGE(F31,F30,F29,F28)/AVERAGE(F17,F16,F15,F14)</f>
        <v>1.0649123246911723</v>
      </c>
      <c r="M41" s="26">
        <f t="shared" ref="M41:N41" si="4">AVERAGE(G31,G30,G29,G28)/AVERAGE(G17,G16,G15,G14)</f>
        <v>0.91668933563825605</v>
      </c>
      <c r="N41" s="26">
        <f t="shared" si="4"/>
        <v>0.9246734737756428</v>
      </c>
      <c r="X41">
        <v>2.5125000000000002</v>
      </c>
      <c r="Y41">
        <v>0</v>
      </c>
      <c r="AA41" s="19">
        <v>40.770000000000003</v>
      </c>
      <c r="AB41" s="20">
        <v>7.3087999999999998E-3</v>
      </c>
      <c r="AC41" s="9">
        <v>5.907</v>
      </c>
      <c r="AD41" s="9">
        <v>3.4279999999999998E-4</v>
      </c>
      <c r="AE41" s="9">
        <v>8.4082000000000004E-2</v>
      </c>
      <c r="AF41" s="9"/>
      <c r="AG41">
        <v>40.770000000000003</v>
      </c>
      <c r="AH41">
        <f t="shared" si="0"/>
        <v>34.28</v>
      </c>
    </row>
    <row r="42" spans="1:34" x14ac:dyDescent="0.3">
      <c r="A42" s="1"/>
      <c r="B42" s="1"/>
      <c r="C42" s="1"/>
      <c r="D42" s="5">
        <v>3.805E-2</v>
      </c>
      <c r="E42" s="5">
        <v>10.8949</v>
      </c>
      <c r="F42" s="5">
        <v>2.6021000000000001</v>
      </c>
      <c r="G42" s="35">
        <v>12.163</v>
      </c>
      <c r="H42" s="35">
        <v>319.6456</v>
      </c>
      <c r="I42" s="5">
        <v>10.8949</v>
      </c>
      <c r="K42" s="40" t="s">
        <v>158</v>
      </c>
      <c r="L42" s="46">
        <f>AVERAGE(F22,F23)</f>
        <v>31.182600000000001</v>
      </c>
      <c r="M42" s="35">
        <f t="shared" ref="M42:N42" si="5">AVERAGE(G22,G23)</f>
        <v>4495.6499999999996</v>
      </c>
      <c r="N42" s="35">
        <f t="shared" si="5"/>
        <v>4521.3450999999995</v>
      </c>
      <c r="X42">
        <v>2.5375000000000001</v>
      </c>
      <c r="Y42">
        <v>0</v>
      </c>
      <c r="AA42" s="19">
        <v>42.646500000000003</v>
      </c>
      <c r="AB42" s="20">
        <v>7.9006000000000007E-3</v>
      </c>
      <c r="AC42" s="9">
        <v>6.0457000000000001</v>
      </c>
      <c r="AD42" s="9">
        <v>3.1537999999999998E-4</v>
      </c>
      <c r="AE42" s="9">
        <v>7.3952000000000004E-2</v>
      </c>
      <c r="AF42" s="9"/>
      <c r="AG42">
        <v>42.646500000000003</v>
      </c>
      <c r="AH42">
        <f t="shared" si="0"/>
        <v>31.537999999999997</v>
      </c>
    </row>
    <row r="43" spans="1:34" ht="16.5" x14ac:dyDescent="0.3">
      <c r="A43" s="1"/>
      <c r="B43" s="1"/>
      <c r="C43" s="1"/>
      <c r="D43" s="1" t="s">
        <v>19</v>
      </c>
      <c r="E43" s="7">
        <f>MEDIAN(E4:E9,E36:E41)</f>
        <v>11.970600000000001</v>
      </c>
      <c r="F43" s="5">
        <f>AVERAGE(E4:E9,E36:E41)</f>
        <v>12.038133333333333</v>
      </c>
      <c r="G43" s="5"/>
      <c r="H43" s="5"/>
      <c r="I43" s="5"/>
      <c r="X43">
        <v>2.5625</v>
      </c>
      <c r="Y43">
        <v>0</v>
      </c>
      <c r="AA43" s="19">
        <v>44.609499999999997</v>
      </c>
      <c r="AB43" s="20">
        <v>8.4784999999999999E-3</v>
      </c>
      <c r="AC43" s="9">
        <v>6.1753</v>
      </c>
      <c r="AD43" s="9">
        <v>2.944E-4</v>
      </c>
      <c r="AE43" s="9">
        <v>6.5995999999999999E-2</v>
      </c>
      <c r="AF43" s="9"/>
      <c r="AG43">
        <v>44.609499999999997</v>
      </c>
      <c r="AH43">
        <f t="shared" si="0"/>
        <v>29.44</v>
      </c>
    </row>
    <row r="44" spans="1:34" ht="16.5" x14ac:dyDescent="0.3">
      <c r="A44" s="1"/>
      <c r="B44" s="1"/>
      <c r="C44" s="1"/>
      <c r="D44" s="1" t="s">
        <v>15</v>
      </c>
      <c r="E44" s="7">
        <f>STDEV(E4:E9,E36:E41)</f>
        <v>0.29070016835011964</v>
      </c>
      <c r="X44">
        <v>2.5874999999999999</v>
      </c>
      <c r="Y44">
        <v>0</v>
      </c>
      <c r="AA44" s="19">
        <v>46.662799999999997</v>
      </c>
      <c r="AB44" s="20">
        <v>9.0272000000000008E-3</v>
      </c>
      <c r="AC44" s="9">
        <v>6.2929000000000004</v>
      </c>
      <c r="AD44" s="9">
        <v>2.6719999999999999E-4</v>
      </c>
      <c r="AE44" s="9">
        <v>5.7262E-2</v>
      </c>
      <c r="AF44" s="9"/>
      <c r="AG44">
        <v>46.662799999999997</v>
      </c>
      <c r="AH44">
        <f t="shared" si="0"/>
        <v>26.72</v>
      </c>
    </row>
    <row r="45" spans="1:34" x14ac:dyDescent="0.3">
      <c r="X45">
        <v>2.6124999999999998</v>
      </c>
      <c r="Y45">
        <v>0</v>
      </c>
      <c r="AA45" s="19">
        <v>48.810499999999998</v>
      </c>
      <c r="AB45" s="20">
        <v>9.4372999999999992E-3</v>
      </c>
      <c r="AC45" s="9">
        <v>6.3769</v>
      </c>
      <c r="AD45" s="9">
        <v>1.9096E-4</v>
      </c>
      <c r="AE45" s="9">
        <v>3.9122999999999998E-2</v>
      </c>
      <c r="AF45" s="9"/>
      <c r="AG45">
        <v>48.810499999999998</v>
      </c>
      <c r="AH45">
        <f t="shared" si="0"/>
        <v>19.096</v>
      </c>
    </row>
    <row r="46" spans="1:34" x14ac:dyDescent="0.3">
      <c r="X46">
        <v>2.6375000000000002</v>
      </c>
      <c r="Y46">
        <v>0</v>
      </c>
      <c r="AA46" s="21">
        <v>51.057200000000002</v>
      </c>
      <c r="AB46" s="22">
        <v>9.8168000000000005E-3</v>
      </c>
      <c r="AC46" s="9">
        <v>6.4512</v>
      </c>
      <c r="AD46" s="9">
        <v>1.6890000000000001E-4</v>
      </c>
      <c r="AE46" s="9">
        <v>3.3080999999999999E-2</v>
      </c>
      <c r="AF46" s="9"/>
      <c r="AG46">
        <v>51.057200000000002</v>
      </c>
      <c r="AH46">
        <f t="shared" si="0"/>
        <v>16.89</v>
      </c>
    </row>
    <row r="47" spans="1:34" x14ac:dyDescent="0.3">
      <c r="X47">
        <v>2.6625000000000001</v>
      </c>
      <c r="Y47">
        <v>0</v>
      </c>
      <c r="AA47" s="21">
        <v>53.407200000000003</v>
      </c>
      <c r="AB47" s="22">
        <v>1.0161E-2</v>
      </c>
      <c r="AC47" s="9">
        <v>6.5156000000000001</v>
      </c>
      <c r="AD47" s="9">
        <v>1.4642999999999999E-4</v>
      </c>
      <c r="AE47" s="9">
        <v>2.7417E-2</v>
      </c>
      <c r="AF47" s="9"/>
      <c r="AG47">
        <v>53.407200000000003</v>
      </c>
      <c r="AH47">
        <f t="shared" si="0"/>
        <v>14.642999999999999</v>
      </c>
    </row>
    <row r="48" spans="1:34" x14ac:dyDescent="0.3">
      <c r="X48">
        <v>2.6875</v>
      </c>
      <c r="Y48">
        <v>0</v>
      </c>
      <c r="AA48" s="21">
        <v>55.865499999999997</v>
      </c>
      <c r="AB48" s="22">
        <v>1.0377000000000001E-2</v>
      </c>
      <c r="AC48" s="9">
        <v>6.5542999999999996</v>
      </c>
      <c r="AD48" s="9">
        <v>8.7946000000000001E-5</v>
      </c>
      <c r="AE48" s="9">
        <v>1.5741999999999999E-2</v>
      </c>
      <c r="AF48" s="9"/>
      <c r="AG48">
        <v>55.865499999999997</v>
      </c>
      <c r="AH48">
        <f t="shared" si="0"/>
        <v>8.7946000000000009</v>
      </c>
    </row>
    <row r="49" spans="24:34" x14ac:dyDescent="0.3">
      <c r="X49">
        <v>2.7124999999999999</v>
      </c>
      <c r="Y49">
        <v>0</v>
      </c>
      <c r="AA49" s="21">
        <v>58.436799999999998</v>
      </c>
      <c r="AB49" s="22">
        <v>1.0649E-2</v>
      </c>
      <c r="AC49" s="9">
        <v>6.6007999999999996</v>
      </c>
      <c r="AD49" s="9">
        <v>1.0568E-4</v>
      </c>
      <c r="AE49" s="9">
        <v>1.8083999999999999E-2</v>
      </c>
      <c r="AF49" s="9"/>
      <c r="AG49">
        <v>58.436799999999998</v>
      </c>
      <c r="AH49">
        <f t="shared" si="0"/>
        <v>10.568</v>
      </c>
    </row>
    <row r="50" spans="24:34" x14ac:dyDescent="0.3">
      <c r="X50">
        <v>2.7374999999999998</v>
      </c>
      <c r="Y50">
        <v>0</v>
      </c>
      <c r="AA50" s="21">
        <v>61.1265</v>
      </c>
      <c r="AB50" s="22">
        <v>1.0985999999999999E-2</v>
      </c>
      <c r="AC50" s="9">
        <v>6.6558999999999999</v>
      </c>
      <c r="AD50" s="9">
        <v>1.2521E-4</v>
      </c>
      <c r="AE50" s="9">
        <v>2.0483999999999999E-2</v>
      </c>
      <c r="AF50" s="9"/>
      <c r="AG50">
        <v>61.1265</v>
      </c>
      <c r="AH50">
        <f t="shared" si="0"/>
        <v>12.521000000000001</v>
      </c>
    </row>
    <row r="51" spans="24:34" x14ac:dyDescent="0.3">
      <c r="X51">
        <v>2.7625000000000002</v>
      </c>
      <c r="Y51">
        <v>0</v>
      </c>
      <c r="AA51" s="21">
        <v>63.940100000000001</v>
      </c>
      <c r="AB51" s="22">
        <v>1.1754000000000001E-2</v>
      </c>
      <c r="AC51" s="9">
        <v>6.7762000000000002</v>
      </c>
      <c r="AD51" s="9">
        <v>2.7322000000000002E-4</v>
      </c>
      <c r="AE51" s="9">
        <v>4.2730999999999998E-2</v>
      </c>
      <c r="AF51" s="9"/>
      <c r="AG51">
        <v>63.940100000000001</v>
      </c>
      <c r="AH51">
        <f t="shared" si="0"/>
        <v>27.322000000000003</v>
      </c>
    </row>
    <row r="52" spans="24:34" x14ac:dyDescent="0.3">
      <c r="X52">
        <v>2.7875000000000001</v>
      </c>
      <c r="Y52">
        <v>0</v>
      </c>
      <c r="AA52" s="21">
        <v>66.883099999999999</v>
      </c>
      <c r="AB52" s="22">
        <v>1.4045E-2</v>
      </c>
      <c r="AC52" s="9">
        <v>7.1186999999999996</v>
      </c>
      <c r="AD52" s="9">
        <v>7.7839999999999995E-4</v>
      </c>
      <c r="AE52" s="9">
        <v>0.11638</v>
      </c>
      <c r="AF52" s="9"/>
      <c r="AG52">
        <v>66.883099999999999</v>
      </c>
      <c r="AH52">
        <f t="shared" si="0"/>
        <v>77.839999999999989</v>
      </c>
    </row>
    <row r="53" spans="24:34" x14ac:dyDescent="0.3">
      <c r="X53">
        <v>2.8125</v>
      </c>
      <c r="Y53">
        <v>0</v>
      </c>
      <c r="AA53" s="21">
        <v>69.961600000000004</v>
      </c>
      <c r="AB53" s="22">
        <v>1.6528000000000001E-2</v>
      </c>
      <c r="AC53" s="9">
        <v>7.4736000000000002</v>
      </c>
      <c r="AD53" s="9">
        <v>8.0659000000000004E-4</v>
      </c>
      <c r="AE53" s="9">
        <v>0.11529</v>
      </c>
      <c r="AF53" s="9"/>
      <c r="AG53">
        <v>69.961600000000004</v>
      </c>
      <c r="AH53">
        <f t="shared" si="0"/>
        <v>80.659000000000006</v>
      </c>
    </row>
    <row r="54" spans="24:34" x14ac:dyDescent="0.3">
      <c r="X54">
        <v>2.8374999999999999</v>
      </c>
      <c r="Y54">
        <v>0</v>
      </c>
      <c r="AA54" s="21">
        <v>73.181799999999996</v>
      </c>
      <c r="AB54" s="22">
        <v>1.8301000000000001E-2</v>
      </c>
      <c r="AC54" s="9">
        <v>7.7157999999999998</v>
      </c>
      <c r="AD54" s="9">
        <v>5.5051000000000004E-4</v>
      </c>
      <c r="AE54" s="9">
        <v>7.5225E-2</v>
      </c>
      <c r="AF54" s="9"/>
      <c r="AG54">
        <v>73.181799999999996</v>
      </c>
      <c r="AH54">
        <f t="shared" si="0"/>
        <v>55.051000000000002</v>
      </c>
    </row>
    <row r="55" spans="24:34" x14ac:dyDescent="0.3">
      <c r="X55">
        <v>2.8624999999999998</v>
      </c>
      <c r="Y55">
        <v>1.0000000000000001E-5</v>
      </c>
      <c r="AA55" s="21">
        <v>76.550200000000004</v>
      </c>
      <c r="AB55" s="22">
        <v>1.9800999999999999E-2</v>
      </c>
      <c r="AC55" s="9">
        <v>7.9118000000000004</v>
      </c>
      <c r="AD55" s="9">
        <v>4.4543000000000002E-4</v>
      </c>
      <c r="AE55" s="9">
        <v>5.8187000000000003E-2</v>
      </c>
      <c r="AF55" s="9"/>
      <c r="AG55">
        <v>76.550200000000004</v>
      </c>
      <c r="AH55">
        <f t="shared" si="0"/>
        <v>44.542999999999999</v>
      </c>
    </row>
    <row r="56" spans="24:34" x14ac:dyDescent="0.3">
      <c r="X56">
        <v>2.8875000000000002</v>
      </c>
      <c r="Y56">
        <v>1.0000000000000001E-5</v>
      </c>
      <c r="AA56" s="21">
        <v>80.073599999999999</v>
      </c>
      <c r="AB56" s="22">
        <v>2.1270000000000001E-2</v>
      </c>
      <c r="AC56" s="9">
        <v>8.0952999999999999</v>
      </c>
      <c r="AD56" s="9">
        <v>4.1695000000000002E-4</v>
      </c>
      <c r="AE56" s="9">
        <v>5.2069999999999998E-2</v>
      </c>
      <c r="AF56" s="9"/>
      <c r="AG56">
        <v>80.073599999999999</v>
      </c>
      <c r="AH56">
        <f t="shared" si="0"/>
        <v>41.695</v>
      </c>
    </row>
    <row r="57" spans="24:34" x14ac:dyDescent="0.3">
      <c r="X57">
        <v>2.9125000000000001</v>
      </c>
      <c r="Y57">
        <v>1.0000000000000001E-5</v>
      </c>
      <c r="AA57" s="21">
        <v>83.759200000000007</v>
      </c>
      <c r="AB57" s="22">
        <v>2.2726E-2</v>
      </c>
      <c r="AC57" s="9">
        <v>8.2690000000000001</v>
      </c>
      <c r="AD57" s="9">
        <v>3.9481999999999999E-4</v>
      </c>
      <c r="AE57" s="9">
        <v>4.7137999999999999E-2</v>
      </c>
      <c r="AF57" s="9"/>
      <c r="AG57">
        <v>83.759200000000007</v>
      </c>
      <c r="AH57">
        <f t="shared" si="0"/>
        <v>39.481999999999999</v>
      </c>
    </row>
    <row r="58" spans="24:34" x14ac:dyDescent="0.3">
      <c r="X58">
        <v>2.9375</v>
      </c>
      <c r="Y58">
        <v>1.0000000000000001E-5</v>
      </c>
      <c r="AA58" s="21">
        <v>87.614500000000007</v>
      </c>
      <c r="AB58" s="22">
        <v>2.4163E-2</v>
      </c>
      <c r="AC58" s="9">
        <v>8.4330999999999996</v>
      </c>
      <c r="AD58" s="9">
        <v>3.7298000000000002E-4</v>
      </c>
      <c r="AE58" s="9">
        <v>4.2569999999999997E-2</v>
      </c>
      <c r="AF58" s="9"/>
      <c r="AG58">
        <v>87.614500000000007</v>
      </c>
      <c r="AH58">
        <f t="shared" si="0"/>
        <v>37.298000000000002</v>
      </c>
    </row>
    <row r="59" spans="24:34" x14ac:dyDescent="0.3">
      <c r="X59">
        <v>2.9624999999999999</v>
      </c>
      <c r="Y59">
        <v>1.0000000000000001E-5</v>
      </c>
      <c r="AA59" s="21">
        <v>91.647199999999998</v>
      </c>
      <c r="AB59" s="22">
        <v>2.5574E-2</v>
      </c>
      <c r="AC59" s="9">
        <v>8.5870999999999995</v>
      </c>
      <c r="AD59" s="9">
        <v>3.4980999999999999E-4</v>
      </c>
      <c r="AE59" s="9">
        <v>3.8170000000000003E-2</v>
      </c>
      <c r="AF59" s="9"/>
      <c r="AG59">
        <v>91.647199999999998</v>
      </c>
      <c r="AH59">
        <f t="shared" si="0"/>
        <v>34.981000000000002</v>
      </c>
    </row>
    <row r="60" spans="24:34" x14ac:dyDescent="0.3">
      <c r="X60">
        <v>2.9874999999999998</v>
      </c>
      <c r="Y60">
        <v>1.0000000000000001E-5</v>
      </c>
      <c r="AA60" s="21">
        <v>95.865499999999997</v>
      </c>
      <c r="AB60" s="22">
        <v>2.6946999999999999E-2</v>
      </c>
      <c r="AC60" s="9">
        <v>8.7302999999999997</v>
      </c>
      <c r="AD60" s="9">
        <v>3.2545000000000002E-4</v>
      </c>
      <c r="AE60" s="9">
        <v>3.3949E-2</v>
      </c>
      <c r="AF60" s="9"/>
      <c r="AG60">
        <v>95.865499999999997</v>
      </c>
      <c r="AH60">
        <f t="shared" si="0"/>
        <v>32.545000000000002</v>
      </c>
    </row>
    <row r="61" spans="24:34" x14ac:dyDescent="0.3">
      <c r="X61">
        <v>3.0125000000000002</v>
      </c>
      <c r="Y61">
        <v>1.0000000000000001E-5</v>
      </c>
      <c r="AA61" s="21">
        <v>100.27800000000001</v>
      </c>
      <c r="AB61" s="22">
        <v>2.8239E-2</v>
      </c>
      <c r="AC61" s="9">
        <v>8.8590999999999998</v>
      </c>
      <c r="AD61" s="9">
        <v>2.9273E-4</v>
      </c>
      <c r="AE61" s="9">
        <v>2.9191999999999999E-2</v>
      </c>
      <c r="AF61" s="9"/>
      <c r="AG61">
        <v>100.27800000000001</v>
      </c>
      <c r="AH61">
        <f t="shared" si="0"/>
        <v>29.273</v>
      </c>
    </row>
    <row r="62" spans="24:34" x14ac:dyDescent="0.3">
      <c r="X62">
        <v>3.0375000000000001</v>
      </c>
      <c r="Y62">
        <v>1.0000000000000001E-5</v>
      </c>
      <c r="AA62" s="21">
        <v>104.89360000000001</v>
      </c>
      <c r="AB62" s="22">
        <v>2.9304E-2</v>
      </c>
      <c r="AC62" s="9">
        <v>8.9605999999999995</v>
      </c>
      <c r="AD62" s="9">
        <v>2.3075E-4</v>
      </c>
      <c r="AE62" s="9">
        <v>2.1998E-2</v>
      </c>
      <c r="AF62" s="9"/>
      <c r="AG62">
        <v>104.89360000000001</v>
      </c>
      <c r="AH62">
        <f t="shared" si="0"/>
        <v>23.074999999999999</v>
      </c>
    </row>
    <row r="63" spans="24:34" x14ac:dyDescent="0.3">
      <c r="X63">
        <v>3.0625</v>
      </c>
      <c r="Y63">
        <v>1.0000000000000001E-5</v>
      </c>
      <c r="AA63" s="23">
        <v>109.7216</v>
      </c>
      <c r="AB63" s="24">
        <v>3.0359000000000001E-2</v>
      </c>
      <c r="AC63" s="9">
        <v>9.0568000000000008</v>
      </c>
      <c r="AD63" s="9">
        <v>2.1848000000000001E-4</v>
      </c>
      <c r="AE63" s="9">
        <v>1.9913E-2</v>
      </c>
      <c r="AF63" s="9"/>
      <c r="AG63">
        <v>109.7216</v>
      </c>
      <c r="AH63">
        <f t="shared" si="0"/>
        <v>21.848000000000003</v>
      </c>
    </row>
    <row r="64" spans="24:34" x14ac:dyDescent="0.3">
      <c r="X64">
        <v>3.0874999999999999</v>
      </c>
      <c r="Y64">
        <v>1.0000000000000001E-5</v>
      </c>
      <c r="AA64" s="23">
        <v>114.7718</v>
      </c>
      <c r="AB64" s="24">
        <v>3.1413000000000003E-2</v>
      </c>
      <c r="AC64" s="9">
        <v>9.1486000000000001</v>
      </c>
      <c r="AD64" s="9">
        <v>2.0877E-4</v>
      </c>
      <c r="AE64" s="9">
        <v>1.8190000000000001E-2</v>
      </c>
      <c r="AF64" s="9"/>
      <c r="AG64">
        <v>114.7718</v>
      </c>
      <c r="AH64">
        <f t="shared" si="0"/>
        <v>20.876999999999999</v>
      </c>
    </row>
    <row r="65" spans="24:34" x14ac:dyDescent="0.3">
      <c r="X65">
        <v>3.1124999999999998</v>
      </c>
      <c r="Y65">
        <v>1.0000000000000001E-5</v>
      </c>
      <c r="AA65" s="23">
        <v>120.0545</v>
      </c>
      <c r="AB65" s="24">
        <v>3.2454999999999998E-2</v>
      </c>
      <c r="AC65" s="9">
        <v>9.2355</v>
      </c>
      <c r="AD65" s="9">
        <v>1.9735999999999999E-4</v>
      </c>
      <c r="AE65" s="9">
        <v>1.6438999999999999E-2</v>
      </c>
      <c r="AF65" s="9"/>
      <c r="AG65">
        <v>120.0545</v>
      </c>
      <c r="AH65">
        <f t="shared" si="0"/>
        <v>19.736000000000001</v>
      </c>
    </row>
    <row r="66" spans="24:34" x14ac:dyDescent="0.3">
      <c r="X66">
        <v>3.1375000000000002</v>
      </c>
      <c r="Y66">
        <v>1.0000000000000001E-5</v>
      </c>
      <c r="AA66" s="23">
        <v>125.5804</v>
      </c>
      <c r="AB66" s="24">
        <v>3.3235000000000001E-2</v>
      </c>
      <c r="AC66" s="9">
        <v>9.2974999999999994</v>
      </c>
      <c r="AD66" s="9">
        <v>1.4108E-4</v>
      </c>
      <c r="AE66" s="9">
        <v>1.1233999999999999E-2</v>
      </c>
      <c r="AF66" s="9"/>
      <c r="AG66">
        <v>125.5804</v>
      </c>
      <c r="AH66">
        <f t="shared" si="0"/>
        <v>14.108000000000001</v>
      </c>
    </row>
    <row r="67" spans="24:34" x14ac:dyDescent="0.3">
      <c r="X67">
        <v>3.1625000000000001</v>
      </c>
      <c r="Y67">
        <v>1.0000000000000001E-5</v>
      </c>
      <c r="AA67" s="23">
        <v>131.36060000000001</v>
      </c>
      <c r="AB67" s="24">
        <v>3.3762E-2</v>
      </c>
      <c r="AC67" s="9">
        <v>9.3376999999999999</v>
      </c>
      <c r="AD67" s="9">
        <v>9.1223000000000004E-5</v>
      </c>
      <c r="AE67" s="9">
        <v>6.9443999999999999E-3</v>
      </c>
      <c r="AF67" s="9"/>
      <c r="AG67">
        <v>131.36060000000001</v>
      </c>
      <c r="AH67">
        <f t="shared" si="0"/>
        <v>9.122300000000001</v>
      </c>
    </row>
    <row r="68" spans="24:34" x14ac:dyDescent="0.3">
      <c r="X68">
        <v>3.1875</v>
      </c>
      <c r="Y68">
        <v>1.0000000000000001E-5</v>
      </c>
      <c r="AA68" s="23">
        <v>137.4068</v>
      </c>
      <c r="AB68" s="24">
        <v>3.4528999999999997E-2</v>
      </c>
      <c r="AC68" s="9">
        <v>9.3934999999999995</v>
      </c>
      <c r="AD68" s="9">
        <v>1.2684999999999999E-4</v>
      </c>
      <c r="AE68" s="9">
        <v>9.2315000000000001E-3</v>
      </c>
      <c r="AF68" s="9"/>
      <c r="AG68">
        <v>137.4068</v>
      </c>
      <c r="AH68">
        <f t="shared" si="0"/>
        <v>12.684999999999999</v>
      </c>
    </row>
    <row r="69" spans="24:34" x14ac:dyDescent="0.3">
      <c r="X69">
        <v>3.2124999999999999</v>
      </c>
      <c r="Y69">
        <v>1.0000000000000001E-5</v>
      </c>
      <c r="AA69" s="23">
        <v>143.73140000000001</v>
      </c>
      <c r="AB69" s="24">
        <v>3.5547000000000002E-2</v>
      </c>
      <c r="AC69" s="9">
        <v>9.4642999999999997</v>
      </c>
      <c r="AD69" s="9">
        <v>1.6092999999999999E-4</v>
      </c>
      <c r="AE69" s="9">
        <v>1.1197E-2</v>
      </c>
      <c r="AF69" s="9"/>
      <c r="AG69">
        <v>143.73140000000001</v>
      </c>
      <c r="AH69">
        <f t="shared" ref="AH69:AH74" si="6">AD69*100000</f>
        <v>16.093</v>
      </c>
    </row>
    <row r="70" spans="24:34" x14ac:dyDescent="0.3">
      <c r="X70">
        <v>3.2374999999999998</v>
      </c>
      <c r="Y70">
        <v>2.0000000000000002E-5</v>
      </c>
      <c r="AA70" s="23">
        <v>150.34700000000001</v>
      </c>
      <c r="AB70" s="24">
        <v>3.6306999999999999E-2</v>
      </c>
      <c r="AC70" s="9">
        <v>9.5147999999999993</v>
      </c>
      <c r="AD70" s="9">
        <v>1.148E-4</v>
      </c>
      <c r="AE70" s="9">
        <v>7.6356999999999996E-3</v>
      </c>
      <c r="AF70" s="9"/>
      <c r="AG70">
        <v>150.34700000000001</v>
      </c>
      <c r="AH70">
        <f t="shared" si="6"/>
        <v>11.48</v>
      </c>
    </row>
    <row r="71" spans="24:34" x14ac:dyDescent="0.3">
      <c r="X71">
        <v>3.2625000000000002</v>
      </c>
      <c r="Y71">
        <v>2.0000000000000002E-5</v>
      </c>
      <c r="AA71" s="23">
        <v>157.2672</v>
      </c>
      <c r="AB71" s="24">
        <v>3.6815000000000001E-2</v>
      </c>
      <c r="AC71" s="9">
        <v>9.5472000000000001</v>
      </c>
      <c r="AD71" s="9">
        <v>7.3489000000000001E-5</v>
      </c>
      <c r="AE71" s="9">
        <v>4.6728999999999998E-3</v>
      </c>
      <c r="AF71" s="9"/>
      <c r="AG71">
        <v>157.2672</v>
      </c>
      <c r="AH71">
        <f t="shared" si="6"/>
        <v>7.3489000000000004</v>
      </c>
    </row>
    <row r="72" spans="24:34" x14ac:dyDescent="0.3">
      <c r="X72">
        <v>3.2875000000000001</v>
      </c>
      <c r="Y72">
        <v>2.0000000000000002E-5</v>
      </c>
      <c r="AA72" s="23">
        <v>164.5059</v>
      </c>
      <c r="AB72" s="24">
        <v>3.7318999999999998E-2</v>
      </c>
      <c r="AC72" s="9">
        <v>9.5777999999999999</v>
      </c>
      <c r="AD72" s="9">
        <v>6.9641000000000006E-5</v>
      </c>
      <c r="AE72" s="9">
        <v>4.2332999999999997E-3</v>
      </c>
      <c r="AF72" s="9"/>
      <c r="AG72">
        <v>164.5059</v>
      </c>
      <c r="AH72">
        <f t="shared" si="6"/>
        <v>6.9641000000000011</v>
      </c>
    </row>
    <row r="73" spans="24:34" x14ac:dyDescent="0.3">
      <c r="X73">
        <v>3.3125</v>
      </c>
      <c r="Y73">
        <v>2.0000000000000002E-5</v>
      </c>
      <c r="AA73" s="23">
        <v>172.07769999999999</v>
      </c>
      <c r="AB73" s="24">
        <v>3.7824000000000003E-2</v>
      </c>
      <c r="AC73" s="9">
        <v>9.6071000000000009</v>
      </c>
      <c r="AD73" s="9">
        <v>6.6630000000000004E-5</v>
      </c>
      <c r="AE73" s="9">
        <v>3.8720999999999998E-3</v>
      </c>
      <c r="AF73" s="9"/>
      <c r="AG73">
        <v>172.07769999999999</v>
      </c>
      <c r="AH73">
        <f t="shared" si="6"/>
        <v>6.6630000000000003</v>
      </c>
    </row>
    <row r="74" spans="24:34" x14ac:dyDescent="0.3">
      <c r="X74">
        <v>3.3374999999999999</v>
      </c>
      <c r="Y74">
        <v>2.0000000000000002E-5</v>
      </c>
      <c r="AA74" s="23">
        <v>179.99809999999999</v>
      </c>
      <c r="AB74" s="24">
        <v>3.8814000000000001E-2</v>
      </c>
      <c r="AC74" s="9">
        <v>9.6621000000000006</v>
      </c>
      <c r="AD74" s="9">
        <v>1.2502999999999999E-4</v>
      </c>
      <c r="AE74" s="9">
        <v>6.9461999999999996E-3</v>
      </c>
      <c r="AF74" s="9"/>
      <c r="AG74">
        <v>179.99809999999999</v>
      </c>
      <c r="AH74">
        <f t="shared" si="6"/>
        <v>12.502999999999998</v>
      </c>
    </row>
    <row r="75" spans="24:34" x14ac:dyDescent="0.3">
      <c r="X75">
        <v>3.3624999999999998</v>
      </c>
      <c r="Y75">
        <v>2.0000000000000002E-5</v>
      </c>
    </row>
    <row r="76" spans="24:34" x14ac:dyDescent="0.3">
      <c r="X76">
        <v>3.3875000000000002</v>
      </c>
      <c r="Y76">
        <v>2.0000000000000002E-5</v>
      </c>
      <c r="AC76" t="s">
        <v>67</v>
      </c>
      <c r="AD76" t="s">
        <v>68</v>
      </c>
    </row>
    <row r="77" spans="24:34" x14ac:dyDescent="0.3">
      <c r="X77">
        <v>3.4125000000000001</v>
      </c>
      <c r="Y77">
        <v>2.0000000000000002E-5</v>
      </c>
      <c r="AB77" t="s">
        <v>69</v>
      </c>
      <c r="AC77" t="s">
        <v>70</v>
      </c>
      <c r="AD77" t="s">
        <v>99</v>
      </c>
    </row>
    <row r="78" spans="24:34" x14ac:dyDescent="0.3">
      <c r="X78">
        <v>3.4375</v>
      </c>
      <c r="Y78">
        <v>3.0000000000000001E-5</v>
      </c>
      <c r="AB78" t="s">
        <v>71</v>
      </c>
      <c r="AC78" t="s">
        <v>72</v>
      </c>
      <c r="AD78" t="s">
        <v>100</v>
      </c>
    </row>
    <row r="79" spans="24:34" x14ac:dyDescent="0.3">
      <c r="X79">
        <v>3.4624999999999999</v>
      </c>
      <c r="Y79">
        <v>3.0000000000000001E-5</v>
      </c>
      <c r="AB79" t="s">
        <v>73</v>
      </c>
      <c r="AC79" t="s">
        <v>74</v>
      </c>
      <c r="AD79" t="s">
        <v>101</v>
      </c>
    </row>
    <row r="80" spans="24:34" x14ac:dyDescent="0.3">
      <c r="X80">
        <v>3.4874999999999998</v>
      </c>
      <c r="Y80">
        <v>3.0000000000000001E-5</v>
      </c>
      <c r="AB80" t="s">
        <v>75</v>
      </c>
      <c r="AC80" t="s">
        <v>76</v>
      </c>
      <c r="AD80" s="10">
        <v>1.009E-2</v>
      </c>
    </row>
    <row r="81" spans="24:33" x14ac:dyDescent="0.3">
      <c r="X81">
        <v>3.5125000000000002</v>
      </c>
      <c r="Y81">
        <v>3.0000000000000001E-5</v>
      </c>
      <c r="AB81" t="s">
        <v>77</v>
      </c>
      <c r="AC81" t="s">
        <v>78</v>
      </c>
      <c r="AD81" t="s">
        <v>102</v>
      </c>
    </row>
    <row r="82" spans="24:33" x14ac:dyDescent="0.3">
      <c r="X82">
        <v>3.5375000000000001</v>
      </c>
      <c r="Y82">
        <v>3.0000000000000001E-5</v>
      </c>
    </row>
    <row r="83" spans="24:33" x14ac:dyDescent="0.3">
      <c r="X83">
        <v>3.5625</v>
      </c>
      <c r="Y83">
        <v>3.0000000000000001E-5</v>
      </c>
      <c r="AB83" t="s">
        <v>103</v>
      </c>
      <c r="AC83" t="s">
        <v>104</v>
      </c>
      <c r="AD83" t="s">
        <v>105</v>
      </c>
    </row>
    <row r="84" spans="24:33" x14ac:dyDescent="0.3">
      <c r="X84">
        <v>3.5874999999999999</v>
      </c>
      <c r="Y84">
        <v>3.0000000000000001E-5</v>
      </c>
    </row>
    <row r="85" spans="24:33" x14ac:dyDescent="0.3">
      <c r="X85">
        <v>3.6124999999999998</v>
      </c>
      <c r="Y85">
        <v>4.0000000000000003E-5</v>
      </c>
      <c r="AC85" s="27" t="s">
        <v>115</v>
      </c>
      <c r="AD85" s="27" t="s">
        <v>37</v>
      </c>
      <c r="AE85" s="27" t="s">
        <v>153</v>
      </c>
    </row>
    <row r="86" spans="24:33" ht="14.5" x14ac:dyDescent="0.35">
      <c r="X86">
        <v>3.6375000000000002</v>
      </c>
      <c r="Y86">
        <v>4.0000000000000003E-5</v>
      </c>
      <c r="AB86" s="25" t="s">
        <v>154</v>
      </c>
      <c r="AC86" s="34" t="s">
        <v>146</v>
      </c>
      <c r="AD86" s="12">
        <f>AB10</f>
        <v>2.0279E-3</v>
      </c>
      <c r="AE86" s="26">
        <f>AD86/AD$92*100</f>
        <v>5.2246612047199461</v>
      </c>
    </row>
    <row r="87" spans="24:33" ht="14.5" x14ac:dyDescent="0.35">
      <c r="X87">
        <v>3.6625000000000001</v>
      </c>
      <c r="Y87">
        <v>4.0000000000000003E-5</v>
      </c>
      <c r="AB87" s="25" t="s">
        <v>155</v>
      </c>
      <c r="AC87" s="33" t="s">
        <v>151</v>
      </c>
      <c r="AD87" s="12">
        <f>AB23-AB10</f>
        <v>1.0736999999999999E-3</v>
      </c>
      <c r="AE87" s="26">
        <f t="shared" ref="AE87:AE91" si="7">AD87/AD$92*100</f>
        <v>2.7662699026124593</v>
      </c>
    </row>
    <row r="88" spans="24:33" ht="14.5" x14ac:dyDescent="0.35">
      <c r="X88">
        <v>3.6875</v>
      </c>
      <c r="Y88">
        <v>4.0000000000000003E-5</v>
      </c>
      <c r="AB88" s="30" t="s">
        <v>156</v>
      </c>
      <c r="AC88" s="32" t="s">
        <v>147</v>
      </c>
      <c r="AD88" s="12">
        <f>AB29-AB23</f>
        <v>4.4479999999999997E-4</v>
      </c>
      <c r="AE88" s="47">
        <f t="shared" si="7"/>
        <v>1.1459782552687174</v>
      </c>
    </row>
    <row r="89" spans="24:33" ht="14.5" x14ac:dyDescent="0.35">
      <c r="X89">
        <v>3.7124999999999999</v>
      </c>
      <c r="Y89">
        <v>4.0000000000000003E-5</v>
      </c>
      <c r="AB89" s="75" t="s">
        <v>157</v>
      </c>
      <c r="AC89" s="31" t="s">
        <v>150</v>
      </c>
      <c r="AD89" s="12">
        <f>AB45-AB29</f>
        <v>5.8908999999999993E-3</v>
      </c>
      <c r="AE89" s="47">
        <f t="shared" si="7"/>
        <v>15.177255629412064</v>
      </c>
    </row>
    <row r="90" spans="24:33" ht="14.5" x14ac:dyDescent="0.35">
      <c r="X90">
        <v>3.7374999999999998</v>
      </c>
      <c r="Y90">
        <v>4.0000000000000003E-5</v>
      </c>
      <c r="AB90" s="75"/>
      <c r="AC90" s="30" t="s">
        <v>148</v>
      </c>
      <c r="AD90" s="12">
        <f>AB62-AB45</f>
        <v>1.9866700000000001E-2</v>
      </c>
      <c r="AE90" s="47">
        <f t="shared" si="7"/>
        <v>51.184366465708251</v>
      </c>
    </row>
    <row r="91" spans="24:33" ht="14.5" x14ac:dyDescent="0.35">
      <c r="X91">
        <v>3.7625000000000002</v>
      </c>
      <c r="Y91">
        <v>5.0000000000000002E-5</v>
      </c>
      <c r="AB91" s="49" t="s">
        <v>158</v>
      </c>
      <c r="AC91" s="29" t="s">
        <v>149</v>
      </c>
      <c r="AD91" s="12">
        <f>AB74-AB62</f>
        <v>9.5100000000000011E-3</v>
      </c>
      <c r="AE91" s="47">
        <f t="shared" si="7"/>
        <v>24.501468542278563</v>
      </c>
    </row>
    <row r="92" spans="24:33" ht="14.5" x14ac:dyDescent="0.35">
      <c r="X92">
        <v>3.7875000000000001</v>
      </c>
      <c r="Y92">
        <v>5.0000000000000002E-5</v>
      </c>
      <c r="AC92" s="25" t="s">
        <v>152</v>
      </c>
      <c r="AD92" s="5">
        <f>SUM(AD86:AD91)</f>
        <v>3.8814000000000001E-2</v>
      </c>
      <c r="AE92" s="5"/>
    </row>
    <row r="93" spans="24:33" x14ac:dyDescent="0.3">
      <c r="X93">
        <v>3.8125</v>
      </c>
      <c r="Y93">
        <v>5.0000000000000002E-5</v>
      </c>
      <c r="AB93" s="39" t="s">
        <v>157</v>
      </c>
      <c r="AD93" s="48">
        <f>SUM(AD88:AD91)</f>
        <v>3.5712400000000005E-2</v>
      </c>
      <c r="AE93" s="47">
        <f>SUM(AE88:AE91)</f>
        <v>92.009068892667585</v>
      </c>
    </row>
    <row r="94" spans="24:33" x14ac:dyDescent="0.3">
      <c r="X94">
        <v>3.8374999999999999</v>
      </c>
      <c r="Y94">
        <v>5.0000000000000002E-5</v>
      </c>
    </row>
    <row r="95" spans="24:33" x14ac:dyDescent="0.3">
      <c r="X95">
        <v>3.8624999999999998</v>
      </c>
      <c r="Y95">
        <v>5.0000000000000002E-5</v>
      </c>
      <c r="AB95" s="50" t="s">
        <v>163</v>
      </c>
      <c r="AC95" s="50">
        <v>5.61</v>
      </c>
      <c r="AD95" s="68">
        <f>1/AC95</f>
        <v>0.17825311942959002</v>
      </c>
      <c r="AE95" s="50"/>
      <c r="AF95" s="50"/>
      <c r="AG95" s="72" t="s">
        <v>171</v>
      </c>
    </row>
    <row r="96" spans="24:33" x14ac:dyDescent="0.3">
      <c r="X96">
        <v>3.8875000000000002</v>
      </c>
      <c r="Y96">
        <v>5.0000000000000002E-5</v>
      </c>
      <c r="AB96" s="50" t="s">
        <v>164</v>
      </c>
      <c r="AC96" s="50"/>
      <c r="AD96" s="66">
        <f>AD95+AD93+AD87+AD86</f>
        <v>0.21706711942959003</v>
      </c>
      <c r="AE96" s="50" t="s">
        <v>165</v>
      </c>
      <c r="AF96" s="50"/>
      <c r="AG96" s="72" t="s">
        <v>172</v>
      </c>
    </row>
    <row r="97" spans="24:35" x14ac:dyDescent="0.3">
      <c r="X97">
        <v>3.9125000000000001</v>
      </c>
      <c r="Y97">
        <v>6.0000000000000002E-5</v>
      </c>
      <c r="AB97" s="50"/>
      <c r="AC97" s="50"/>
      <c r="AD97" s="69"/>
      <c r="AE97" s="50"/>
      <c r="AF97" s="71" t="s">
        <v>173</v>
      </c>
      <c r="AG97" s="50" t="s">
        <v>171</v>
      </c>
      <c r="AH97" s="73" t="s">
        <v>170</v>
      </c>
    </row>
    <row r="98" spans="24:35" x14ac:dyDescent="0.3">
      <c r="X98">
        <v>3.9375</v>
      </c>
      <c r="Y98">
        <v>6.0000000000000002E-5</v>
      </c>
      <c r="AB98" s="50" t="s">
        <v>167</v>
      </c>
      <c r="AC98" s="50"/>
      <c r="AD98" s="68">
        <f>AD86/AD96*100</f>
        <v>0.9342271668454093</v>
      </c>
      <c r="AE98" s="50" t="s">
        <v>168</v>
      </c>
      <c r="AF98" s="72">
        <v>10</v>
      </c>
      <c r="AG98" s="70">
        <f>AD98/100*1000000</f>
        <v>9342.2716684540937</v>
      </c>
      <c r="AH98" s="74">
        <f>AG98/AF98</f>
        <v>934.22716684540933</v>
      </c>
    </row>
    <row r="99" spans="24:35" x14ac:dyDescent="0.3">
      <c r="X99">
        <v>3.9624999999999999</v>
      </c>
      <c r="Y99">
        <v>6.0000000000000002E-5</v>
      </c>
      <c r="AB99" s="50" t="s">
        <v>166</v>
      </c>
      <c r="AC99" s="50"/>
      <c r="AD99" s="68">
        <f>AD87/AD96*100</f>
        <v>0.49463963165931057</v>
      </c>
      <c r="AE99" s="50" t="s">
        <v>169</v>
      </c>
      <c r="AF99" s="72">
        <v>18</v>
      </c>
      <c r="AG99" s="70">
        <f t="shared" ref="AG99:AG102" si="8">AD99/100*1000000</f>
        <v>4946.3963165931054</v>
      </c>
      <c r="AH99" s="74">
        <f t="shared" ref="AH99:AH102" si="9">AG99/AF99</f>
        <v>274.79979536628366</v>
      </c>
      <c r="AI99" s="5">
        <f>AH99*0.02</f>
        <v>5.495995907325673</v>
      </c>
    </row>
    <row r="100" spans="24:35" x14ac:dyDescent="0.3">
      <c r="X100">
        <v>3.9874999999999998</v>
      </c>
      <c r="Y100">
        <v>6.0000000000000002E-5</v>
      </c>
      <c r="AB100" s="50" t="s">
        <v>176</v>
      </c>
      <c r="AD100" s="68">
        <f>(AD88+AD89)/AD96*100</f>
        <v>2.9187746244797372</v>
      </c>
      <c r="AE100" s="50" t="s">
        <v>177</v>
      </c>
      <c r="AF100" s="72">
        <v>50</v>
      </c>
      <c r="AG100" s="70">
        <f t="shared" si="8"/>
        <v>29187.746244797374</v>
      </c>
      <c r="AH100" s="74">
        <f t="shared" si="9"/>
        <v>583.75492489594751</v>
      </c>
    </row>
    <row r="101" spans="24:35" x14ac:dyDescent="0.3">
      <c r="X101">
        <v>4.0125000000000002</v>
      </c>
      <c r="Y101">
        <v>6.9999999999999994E-5</v>
      </c>
      <c r="AB101" s="50" t="s">
        <v>179</v>
      </c>
      <c r="AD101" s="68">
        <f>(AD90)/AD96*100</f>
        <v>9.1523304184465175</v>
      </c>
      <c r="AE101" s="50" t="s">
        <v>178</v>
      </c>
      <c r="AF101" s="72">
        <v>105</v>
      </c>
      <c r="AG101" s="70">
        <f t="shared" si="8"/>
        <v>91523.304184465174</v>
      </c>
      <c r="AH101" s="74">
        <f t="shared" si="9"/>
        <v>871.65051604252551</v>
      </c>
    </row>
    <row r="102" spans="24:35" x14ac:dyDescent="0.3">
      <c r="X102">
        <v>4.0374999999999996</v>
      </c>
      <c r="Y102">
        <v>6.9999999999999994E-5</v>
      </c>
      <c r="AB102" s="50" t="s">
        <v>181</v>
      </c>
      <c r="AD102" s="68">
        <f>(AD91)/AD96*100</f>
        <v>4.381133367868161</v>
      </c>
      <c r="AE102" s="50" t="s">
        <v>180</v>
      </c>
      <c r="AF102" s="72">
        <v>180</v>
      </c>
      <c r="AG102" s="70">
        <f t="shared" si="8"/>
        <v>43811.333678681614</v>
      </c>
      <c r="AH102" s="74">
        <f t="shared" si="9"/>
        <v>243.39629821489785</v>
      </c>
    </row>
    <row r="103" spans="24:35" x14ac:dyDescent="0.3">
      <c r="X103">
        <v>4.0625</v>
      </c>
      <c r="Y103">
        <v>6.9999999999999994E-5</v>
      </c>
    </row>
    <row r="104" spans="24:35" x14ac:dyDescent="0.3">
      <c r="X104">
        <v>4.0875000000000004</v>
      </c>
      <c r="Y104">
        <v>6.9999999999999994E-5</v>
      </c>
    </row>
    <row r="105" spans="24:35" x14ac:dyDescent="0.3">
      <c r="X105">
        <v>4.1124999999999998</v>
      </c>
      <c r="Y105">
        <v>6.9999999999999994E-5</v>
      </c>
    </row>
    <row r="106" spans="24:35" x14ac:dyDescent="0.3">
      <c r="X106">
        <v>4.1375000000000002</v>
      </c>
      <c r="Y106">
        <v>8.0000000000000007E-5</v>
      </c>
    </row>
    <row r="107" spans="24:35" x14ac:dyDescent="0.3">
      <c r="X107">
        <v>4.1624999999999996</v>
      </c>
      <c r="Y107">
        <v>8.0000000000000007E-5</v>
      </c>
    </row>
    <row r="108" spans="24:35" x14ac:dyDescent="0.3">
      <c r="X108">
        <v>4.1875</v>
      </c>
      <c r="Y108">
        <v>8.0000000000000007E-5</v>
      </c>
    </row>
    <row r="109" spans="24:35" x14ac:dyDescent="0.3">
      <c r="X109">
        <v>4.2125000000000004</v>
      </c>
      <c r="Y109">
        <v>8.0000000000000007E-5</v>
      </c>
    </row>
    <row r="110" spans="24:35" x14ac:dyDescent="0.3">
      <c r="X110">
        <v>4.2374999999999998</v>
      </c>
      <c r="Y110">
        <v>8.0000000000000007E-5</v>
      </c>
    </row>
    <row r="111" spans="24:35" x14ac:dyDescent="0.3">
      <c r="X111">
        <v>4.2625000000000002</v>
      </c>
      <c r="Y111">
        <v>9.0000000000000006E-5</v>
      </c>
    </row>
    <row r="112" spans="24:35" x14ac:dyDescent="0.3">
      <c r="X112">
        <v>4.2874999999999996</v>
      </c>
      <c r="Y112">
        <v>9.0000000000000006E-5</v>
      </c>
    </row>
    <row r="113" spans="24:25" x14ac:dyDescent="0.3">
      <c r="X113">
        <v>4.3125</v>
      </c>
      <c r="Y113">
        <v>9.0000000000000006E-5</v>
      </c>
    </row>
    <row r="114" spans="24:25" x14ac:dyDescent="0.3">
      <c r="X114">
        <v>4.3375000000000004</v>
      </c>
      <c r="Y114">
        <v>9.0000000000000006E-5</v>
      </c>
    </row>
    <row r="115" spans="24:25" x14ac:dyDescent="0.3">
      <c r="X115">
        <v>4.3624999999999998</v>
      </c>
      <c r="Y115">
        <v>1E-4</v>
      </c>
    </row>
    <row r="116" spans="24:25" x14ac:dyDescent="0.3">
      <c r="X116">
        <v>4.3875000000000002</v>
      </c>
      <c r="Y116">
        <v>1E-4</v>
      </c>
    </row>
    <row r="117" spans="24:25" x14ac:dyDescent="0.3">
      <c r="X117">
        <v>4.4124999999999996</v>
      </c>
      <c r="Y117">
        <v>1E-4</v>
      </c>
    </row>
    <row r="118" spans="24:25" x14ac:dyDescent="0.3">
      <c r="X118">
        <v>4.4375</v>
      </c>
      <c r="Y118">
        <v>1E-4</v>
      </c>
    </row>
    <row r="119" spans="24:25" x14ac:dyDescent="0.3">
      <c r="X119">
        <v>4.4625000000000004</v>
      </c>
      <c r="Y119">
        <v>1.1E-4</v>
      </c>
    </row>
    <row r="120" spans="24:25" x14ac:dyDescent="0.3">
      <c r="X120">
        <v>4.4874999999999998</v>
      </c>
      <c r="Y120">
        <v>1.1E-4</v>
      </c>
    </row>
    <row r="121" spans="24:25" x14ac:dyDescent="0.3">
      <c r="X121">
        <v>4.5125000000000002</v>
      </c>
      <c r="Y121">
        <v>1.1E-4</v>
      </c>
    </row>
    <row r="122" spans="24:25" x14ac:dyDescent="0.3">
      <c r="X122">
        <v>4.5374999999999996</v>
      </c>
      <c r="Y122">
        <v>1.1E-4</v>
      </c>
    </row>
    <row r="123" spans="24:25" x14ac:dyDescent="0.3">
      <c r="X123">
        <v>4.5625</v>
      </c>
      <c r="Y123">
        <v>1.2E-4</v>
      </c>
    </row>
    <row r="124" spans="24:25" x14ac:dyDescent="0.3">
      <c r="X124">
        <v>4.5875000000000004</v>
      </c>
      <c r="Y124">
        <v>1.2E-4</v>
      </c>
    </row>
    <row r="125" spans="24:25" x14ac:dyDescent="0.3">
      <c r="X125">
        <v>4.6124999999999998</v>
      </c>
      <c r="Y125">
        <v>1.2E-4</v>
      </c>
    </row>
    <row r="126" spans="24:25" x14ac:dyDescent="0.3">
      <c r="X126">
        <v>4.6375000000000002</v>
      </c>
      <c r="Y126">
        <v>1.2E-4</v>
      </c>
    </row>
    <row r="127" spans="24:25" x14ac:dyDescent="0.3">
      <c r="X127">
        <v>4.6624999999999996</v>
      </c>
      <c r="Y127">
        <v>1.2999999999999999E-4</v>
      </c>
    </row>
    <row r="128" spans="24:25" x14ac:dyDescent="0.3">
      <c r="X128">
        <v>4.6875</v>
      </c>
      <c r="Y128">
        <v>1.2999999999999999E-4</v>
      </c>
    </row>
    <row r="129" spans="24:25" x14ac:dyDescent="0.3">
      <c r="X129">
        <v>4.7125000000000004</v>
      </c>
      <c r="Y129">
        <v>1.2999999999999999E-4</v>
      </c>
    </row>
    <row r="130" spans="24:25" x14ac:dyDescent="0.3">
      <c r="X130">
        <v>4.7374999999999998</v>
      </c>
      <c r="Y130">
        <v>1.2999999999999999E-4</v>
      </c>
    </row>
    <row r="131" spans="24:25" x14ac:dyDescent="0.3">
      <c r="X131">
        <v>4.7625000000000002</v>
      </c>
      <c r="Y131">
        <v>1.3999999999999999E-4</v>
      </c>
    </row>
    <row r="132" spans="24:25" x14ac:dyDescent="0.3">
      <c r="X132">
        <v>4.7874999999999996</v>
      </c>
      <c r="Y132">
        <v>1.3999999999999999E-4</v>
      </c>
    </row>
    <row r="133" spans="24:25" x14ac:dyDescent="0.3">
      <c r="X133">
        <v>4.8125</v>
      </c>
      <c r="Y133">
        <v>1.3999999999999999E-4</v>
      </c>
    </row>
    <row r="134" spans="24:25" x14ac:dyDescent="0.3">
      <c r="X134">
        <v>4.8375000000000004</v>
      </c>
      <c r="Y134">
        <v>1.3999999999999999E-4</v>
      </c>
    </row>
    <row r="135" spans="24:25" x14ac:dyDescent="0.3">
      <c r="X135">
        <v>4.8624999999999998</v>
      </c>
      <c r="Y135">
        <v>1.4999999999999999E-4</v>
      </c>
    </row>
    <row r="136" spans="24:25" x14ac:dyDescent="0.3">
      <c r="X136">
        <v>4.8875000000000002</v>
      </c>
      <c r="Y136">
        <v>1.4999999999999999E-4</v>
      </c>
    </row>
    <row r="137" spans="24:25" x14ac:dyDescent="0.3">
      <c r="X137">
        <v>4.9124999999999996</v>
      </c>
      <c r="Y137">
        <v>1.4999999999999999E-4</v>
      </c>
    </row>
    <row r="138" spans="24:25" x14ac:dyDescent="0.3">
      <c r="X138">
        <v>4.9375</v>
      </c>
      <c r="Y138">
        <v>1.4999999999999999E-4</v>
      </c>
    </row>
    <row r="139" spans="24:25" x14ac:dyDescent="0.3">
      <c r="X139">
        <v>4.9625000000000004</v>
      </c>
      <c r="Y139">
        <v>1.6000000000000001E-4</v>
      </c>
    </row>
    <row r="140" spans="24:25" x14ac:dyDescent="0.3">
      <c r="X140">
        <v>4.9874999999999998</v>
      </c>
      <c r="Y140">
        <v>1.6000000000000001E-4</v>
      </c>
    </row>
    <row r="141" spans="24:25" x14ac:dyDescent="0.3">
      <c r="X141">
        <v>5.0125000000000002</v>
      </c>
      <c r="Y141">
        <v>1.6000000000000001E-4</v>
      </c>
    </row>
    <row r="142" spans="24:25" x14ac:dyDescent="0.3">
      <c r="X142">
        <v>5.0374999999999996</v>
      </c>
      <c r="Y142">
        <v>1.6000000000000001E-4</v>
      </c>
    </row>
    <row r="143" spans="24:25" x14ac:dyDescent="0.3">
      <c r="X143">
        <v>5.0625</v>
      </c>
      <c r="Y143">
        <v>1.7000000000000001E-4</v>
      </c>
    </row>
    <row r="144" spans="24:25" x14ac:dyDescent="0.3">
      <c r="X144">
        <v>5.0875000000000004</v>
      </c>
      <c r="Y144">
        <v>1.7000000000000001E-4</v>
      </c>
    </row>
    <row r="145" spans="24:25" x14ac:dyDescent="0.3">
      <c r="X145">
        <v>5.1124999999999998</v>
      </c>
      <c r="Y145">
        <v>1.7000000000000001E-4</v>
      </c>
    </row>
    <row r="146" spans="24:25" x14ac:dyDescent="0.3">
      <c r="X146">
        <v>5.1375000000000002</v>
      </c>
      <c r="Y146">
        <v>1.7000000000000001E-4</v>
      </c>
    </row>
    <row r="147" spans="24:25" x14ac:dyDescent="0.3">
      <c r="X147">
        <v>5.1624999999999996</v>
      </c>
      <c r="Y147">
        <v>1.7000000000000001E-4</v>
      </c>
    </row>
    <row r="148" spans="24:25" x14ac:dyDescent="0.3">
      <c r="X148">
        <v>5.1875</v>
      </c>
      <c r="Y148">
        <v>1.8000000000000001E-4</v>
      </c>
    </row>
    <row r="149" spans="24:25" x14ac:dyDescent="0.3">
      <c r="X149">
        <v>5.2125000000000004</v>
      </c>
      <c r="Y149">
        <v>1.8000000000000001E-4</v>
      </c>
    </row>
    <row r="150" spans="24:25" x14ac:dyDescent="0.3">
      <c r="X150">
        <v>5.2374999999999998</v>
      </c>
      <c r="Y150">
        <v>1.8000000000000001E-4</v>
      </c>
    </row>
    <row r="151" spans="24:25" x14ac:dyDescent="0.3">
      <c r="X151">
        <v>5.2625000000000002</v>
      </c>
      <c r="Y151">
        <v>1.8000000000000001E-4</v>
      </c>
    </row>
    <row r="152" spans="24:25" x14ac:dyDescent="0.3">
      <c r="X152">
        <v>5.2874999999999996</v>
      </c>
      <c r="Y152">
        <v>1.9000000000000001E-4</v>
      </c>
    </row>
    <row r="153" spans="24:25" x14ac:dyDescent="0.3">
      <c r="X153">
        <v>5.3125</v>
      </c>
      <c r="Y153">
        <v>1.9000000000000001E-4</v>
      </c>
    </row>
    <row r="154" spans="24:25" x14ac:dyDescent="0.3">
      <c r="X154">
        <v>5.3375000000000004</v>
      </c>
      <c r="Y154">
        <v>1.9000000000000001E-4</v>
      </c>
    </row>
    <row r="155" spans="24:25" x14ac:dyDescent="0.3">
      <c r="X155">
        <v>5.3624999999999998</v>
      </c>
      <c r="Y155">
        <v>1.9000000000000001E-4</v>
      </c>
    </row>
    <row r="156" spans="24:25" x14ac:dyDescent="0.3">
      <c r="X156">
        <v>5.3875000000000002</v>
      </c>
      <c r="Y156">
        <v>2.0000000000000001E-4</v>
      </c>
    </row>
    <row r="157" spans="24:25" x14ac:dyDescent="0.3">
      <c r="X157">
        <v>5.4124999999999996</v>
      </c>
      <c r="Y157">
        <v>2.0000000000000001E-4</v>
      </c>
    </row>
    <row r="158" spans="24:25" x14ac:dyDescent="0.3">
      <c r="X158">
        <v>5.4375</v>
      </c>
      <c r="Y158">
        <v>2.0000000000000001E-4</v>
      </c>
    </row>
    <row r="159" spans="24:25" x14ac:dyDescent="0.3">
      <c r="X159">
        <v>5.4625000000000004</v>
      </c>
      <c r="Y159">
        <v>2.0000000000000001E-4</v>
      </c>
    </row>
    <row r="160" spans="24:25" x14ac:dyDescent="0.3">
      <c r="X160">
        <v>5.4874999999999998</v>
      </c>
      <c r="Y160">
        <v>2.0000000000000001E-4</v>
      </c>
    </row>
    <row r="161" spans="24:25" x14ac:dyDescent="0.3">
      <c r="X161">
        <v>5.5125000000000002</v>
      </c>
      <c r="Y161">
        <v>2.1000000000000001E-4</v>
      </c>
    </row>
    <row r="162" spans="24:25" x14ac:dyDescent="0.3">
      <c r="X162">
        <v>5.5374999999999996</v>
      </c>
      <c r="Y162">
        <v>2.1000000000000001E-4</v>
      </c>
    </row>
    <row r="163" spans="24:25" x14ac:dyDescent="0.3">
      <c r="X163">
        <v>5.5625</v>
      </c>
      <c r="Y163">
        <v>2.1000000000000001E-4</v>
      </c>
    </row>
    <row r="164" spans="24:25" x14ac:dyDescent="0.3">
      <c r="X164">
        <v>5.5875000000000004</v>
      </c>
      <c r="Y164">
        <v>2.1000000000000001E-4</v>
      </c>
    </row>
    <row r="165" spans="24:25" x14ac:dyDescent="0.3">
      <c r="X165">
        <v>5.6124999999999998</v>
      </c>
      <c r="Y165">
        <v>2.2000000000000001E-4</v>
      </c>
    </row>
    <row r="166" spans="24:25" x14ac:dyDescent="0.3">
      <c r="X166">
        <v>5.6375000000000002</v>
      </c>
      <c r="Y166">
        <v>2.2000000000000001E-4</v>
      </c>
    </row>
    <row r="167" spans="24:25" x14ac:dyDescent="0.3">
      <c r="X167">
        <v>5.6624999999999996</v>
      </c>
      <c r="Y167">
        <v>2.2000000000000001E-4</v>
      </c>
    </row>
    <row r="168" spans="24:25" x14ac:dyDescent="0.3">
      <c r="X168">
        <v>5.6875</v>
      </c>
      <c r="Y168">
        <v>2.2000000000000001E-4</v>
      </c>
    </row>
    <row r="169" spans="24:25" x14ac:dyDescent="0.3">
      <c r="X169">
        <v>5.7125000000000004</v>
      </c>
      <c r="Y169">
        <v>2.2000000000000001E-4</v>
      </c>
    </row>
    <row r="170" spans="24:25" x14ac:dyDescent="0.3">
      <c r="X170">
        <v>5.7374999999999998</v>
      </c>
      <c r="Y170">
        <v>2.3000000000000001E-4</v>
      </c>
    </row>
    <row r="171" spans="24:25" x14ac:dyDescent="0.3">
      <c r="X171">
        <v>5.7625000000000002</v>
      </c>
      <c r="Y171">
        <v>2.3000000000000001E-4</v>
      </c>
    </row>
    <row r="172" spans="24:25" x14ac:dyDescent="0.3">
      <c r="X172">
        <v>5.7874999999999996</v>
      </c>
      <c r="Y172">
        <v>2.3000000000000001E-4</v>
      </c>
    </row>
    <row r="173" spans="24:25" x14ac:dyDescent="0.3">
      <c r="X173">
        <v>5.8125</v>
      </c>
      <c r="Y173">
        <v>2.3000000000000001E-4</v>
      </c>
    </row>
    <row r="174" spans="24:25" x14ac:dyDescent="0.3">
      <c r="X174">
        <v>5.8375000000000004</v>
      </c>
      <c r="Y174">
        <v>2.3000000000000001E-4</v>
      </c>
    </row>
    <row r="175" spans="24:25" x14ac:dyDescent="0.3">
      <c r="X175">
        <v>5.8624999999999998</v>
      </c>
      <c r="Y175">
        <v>2.4000000000000001E-4</v>
      </c>
    </row>
    <row r="176" spans="24:25" x14ac:dyDescent="0.3">
      <c r="X176">
        <v>5.8875000000000002</v>
      </c>
      <c r="Y176">
        <v>2.4000000000000001E-4</v>
      </c>
    </row>
    <row r="177" spans="24:25" x14ac:dyDescent="0.3">
      <c r="X177">
        <v>5.9124999999999996</v>
      </c>
      <c r="Y177">
        <v>2.4000000000000001E-4</v>
      </c>
    </row>
    <row r="178" spans="24:25" x14ac:dyDescent="0.3">
      <c r="X178">
        <v>5.9375</v>
      </c>
      <c r="Y178">
        <v>2.4000000000000001E-4</v>
      </c>
    </row>
    <row r="179" spans="24:25" x14ac:dyDescent="0.3">
      <c r="X179">
        <v>5.9625000000000004</v>
      </c>
      <c r="Y179">
        <v>2.4000000000000001E-4</v>
      </c>
    </row>
    <row r="180" spans="24:25" x14ac:dyDescent="0.3">
      <c r="X180">
        <v>5.9874999999999998</v>
      </c>
      <c r="Y180">
        <v>2.4000000000000001E-4</v>
      </c>
    </row>
    <row r="181" spans="24:25" x14ac:dyDescent="0.3">
      <c r="X181">
        <v>6.0125000000000002</v>
      </c>
      <c r="Y181">
        <v>2.5000000000000001E-4</v>
      </c>
    </row>
    <row r="182" spans="24:25" x14ac:dyDescent="0.3">
      <c r="X182">
        <v>6.0374999999999996</v>
      </c>
      <c r="Y182">
        <v>2.5000000000000001E-4</v>
      </c>
    </row>
    <row r="183" spans="24:25" x14ac:dyDescent="0.3">
      <c r="X183">
        <v>6.0625</v>
      </c>
      <c r="Y183">
        <v>2.5000000000000001E-4</v>
      </c>
    </row>
    <row r="184" spans="24:25" x14ac:dyDescent="0.3">
      <c r="X184">
        <v>6.0875000000000004</v>
      </c>
      <c r="Y184">
        <v>2.5000000000000001E-4</v>
      </c>
    </row>
    <row r="185" spans="24:25" x14ac:dyDescent="0.3">
      <c r="X185">
        <v>6.1124999999999998</v>
      </c>
      <c r="Y185">
        <v>2.5000000000000001E-4</v>
      </c>
    </row>
    <row r="186" spans="24:25" x14ac:dyDescent="0.3">
      <c r="X186">
        <v>6.1375000000000002</v>
      </c>
      <c r="Y186">
        <v>2.5999999999999998E-4</v>
      </c>
    </row>
    <row r="187" spans="24:25" x14ac:dyDescent="0.3">
      <c r="X187">
        <v>6.1624999999999996</v>
      </c>
      <c r="Y187">
        <v>2.5999999999999998E-4</v>
      </c>
    </row>
    <row r="188" spans="24:25" x14ac:dyDescent="0.3">
      <c r="X188">
        <v>6.1875</v>
      </c>
      <c r="Y188">
        <v>2.5999999999999998E-4</v>
      </c>
    </row>
    <row r="189" spans="24:25" x14ac:dyDescent="0.3">
      <c r="X189">
        <v>6.2125000000000004</v>
      </c>
      <c r="Y189">
        <v>2.5999999999999998E-4</v>
      </c>
    </row>
    <row r="190" spans="24:25" x14ac:dyDescent="0.3">
      <c r="X190">
        <v>6.2374999999999998</v>
      </c>
      <c r="Y190">
        <v>2.5999999999999998E-4</v>
      </c>
    </row>
    <row r="191" spans="24:25" x14ac:dyDescent="0.3">
      <c r="X191">
        <v>6.2625000000000002</v>
      </c>
      <c r="Y191">
        <v>2.5999999999999998E-4</v>
      </c>
    </row>
    <row r="192" spans="24:25" x14ac:dyDescent="0.3">
      <c r="X192">
        <v>6.2874999999999996</v>
      </c>
      <c r="Y192">
        <v>2.7E-4</v>
      </c>
    </row>
    <row r="193" spans="24:25" x14ac:dyDescent="0.3">
      <c r="X193">
        <v>6.3125</v>
      </c>
      <c r="Y193">
        <v>2.7E-4</v>
      </c>
    </row>
    <row r="194" spans="24:25" x14ac:dyDescent="0.3">
      <c r="X194">
        <v>6.3375000000000004</v>
      </c>
      <c r="Y194">
        <v>2.7E-4</v>
      </c>
    </row>
    <row r="195" spans="24:25" x14ac:dyDescent="0.3">
      <c r="X195">
        <v>6.3624999999999998</v>
      </c>
      <c r="Y195">
        <v>2.7E-4</v>
      </c>
    </row>
    <row r="196" spans="24:25" x14ac:dyDescent="0.3">
      <c r="X196">
        <v>6.3875000000000002</v>
      </c>
      <c r="Y196">
        <v>2.7E-4</v>
      </c>
    </row>
    <row r="197" spans="24:25" x14ac:dyDescent="0.3">
      <c r="X197">
        <v>6.4124999999999996</v>
      </c>
      <c r="Y197">
        <v>2.7E-4</v>
      </c>
    </row>
    <row r="198" spans="24:25" x14ac:dyDescent="0.3">
      <c r="X198">
        <v>6.4375</v>
      </c>
      <c r="Y198">
        <v>2.7E-4</v>
      </c>
    </row>
    <row r="199" spans="24:25" x14ac:dyDescent="0.3">
      <c r="X199">
        <v>6.4625000000000004</v>
      </c>
      <c r="Y199">
        <v>2.7999999999999998E-4</v>
      </c>
    </row>
    <row r="200" spans="24:25" x14ac:dyDescent="0.3">
      <c r="X200">
        <v>6.4874999999999998</v>
      </c>
      <c r="Y200">
        <v>2.7999999999999998E-4</v>
      </c>
    </row>
    <row r="201" spans="24:25" x14ac:dyDescent="0.3">
      <c r="X201">
        <v>6.5125000000000002</v>
      </c>
      <c r="Y201">
        <v>2.7999999999999998E-4</v>
      </c>
    </row>
    <row r="202" spans="24:25" x14ac:dyDescent="0.3">
      <c r="X202">
        <v>6.5374999999999996</v>
      </c>
      <c r="Y202">
        <v>2.7999999999999998E-4</v>
      </c>
    </row>
    <row r="203" spans="24:25" x14ac:dyDescent="0.3">
      <c r="X203">
        <v>6.5625</v>
      </c>
      <c r="Y203">
        <v>2.7999999999999998E-4</v>
      </c>
    </row>
    <row r="204" spans="24:25" x14ac:dyDescent="0.3">
      <c r="X204">
        <v>6.5875000000000004</v>
      </c>
      <c r="Y204">
        <v>2.7999999999999998E-4</v>
      </c>
    </row>
    <row r="205" spans="24:25" x14ac:dyDescent="0.3">
      <c r="X205">
        <v>6.6124999999999998</v>
      </c>
      <c r="Y205">
        <v>2.7999999999999998E-4</v>
      </c>
    </row>
    <row r="206" spans="24:25" x14ac:dyDescent="0.3">
      <c r="X206">
        <v>6.6375000000000002</v>
      </c>
      <c r="Y206">
        <v>2.9E-4</v>
      </c>
    </row>
    <row r="207" spans="24:25" x14ac:dyDescent="0.3">
      <c r="X207">
        <v>6.6624999999999996</v>
      </c>
      <c r="Y207">
        <v>2.9E-4</v>
      </c>
    </row>
    <row r="208" spans="24:25" x14ac:dyDescent="0.3">
      <c r="X208">
        <v>6.6875</v>
      </c>
      <c r="Y208">
        <v>2.9E-4</v>
      </c>
    </row>
    <row r="209" spans="24:25" x14ac:dyDescent="0.3">
      <c r="X209">
        <v>6.7125000000000004</v>
      </c>
      <c r="Y209">
        <v>2.9E-4</v>
      </c>
    </row>
    <row r="210" spans="24:25" x14ac:dyDescent="0.3">
      <c r="X210">
        <v>6.7374999999999998</v>
      </c>
      <c r="Y210">
        <v>2.9E-4</v>
      </c>
    </row>
    <row r="211" spans="24:25" x14ac:dyDescent="0.3">
      <c r="X211">
        <v>6.7625000000000002</v>
      </c>
      <c r="Y211">
        <v>2.9E-4</v>
      </c>
    </row>
    <row r="212" spans="24:25" x14ac:dyDescent="0.3">
      <c r="X212">
        <v>6.7874999999999996</v>
      </c>
      <c r="Y212">
        <v>2.9E-4</v>
      </c>
    </row>
    <row r="213" spans="24:25" x14ac:dyDescent="0.3">
      <c r="X213">
        <v>6.8125</v>
      </c>
      <c r="Y213">
        <v>2.9999999999999997E-4</v>
      </c>
    </row>
    <row r="214" spans="24:25" x14ac:dyDescent="0.3">
      <c r="X214">
        <v>6.8375000000000004</v>
      </c>
      <c r="Y214">
        <v>2.9999999999999997E-4</v>
      </c>
    </row>
    <row r="215" spans="24:25" x14ac:dyDescent="0.3">
      <c r="X215">
        <v>6.8624999999999998</v>
      </c>
      <c r="Y215">
        <v>2.9999999999999997E-4</v>
      </c>
    </row>
    <row r="216" spans="24:25" x14ac:dyDescent="0.3">
      <c r="X216">
        <v>6.8875000000000002</v>
      </c>
      <c r="Y216">
        <v>2.9999999999999997E-4</v>
      </c>
    </row>
    <row r="217" spans="24:25" x14ac:dyDescent="0.3">
      <c r="X217">
        <v>6.9124999999999996</v>
      </c>
      <c r="Y217">
        <v>2.9999999999999997E-4</v>
      </c>
    </row>
    <row r="218" spans="24:25" x14ac:dyDescent="0.3">
      <c r="X218">
        <v>6.9375</v>
      </c>
      <c r="Y218">
        <v>2.9999999999999997E-4</v>
      </c>
    </row>
    <row r="219" spans="24:25" x14ac:dyDescent="0.3">
      <c r="X219">
        <v>6.9625000000000004</v>
      </c>
      <c r="Y219">
        <v>2.9999999999999997E-4</v>
      </c>
    </row>
    <row r="220" spans="24:25" x14ac:dyDescent="0.3">
      <c r="X220">
        <v>6.9874999999999998</v>
      </c>
      <c r="Y220">
        <v>2.9999999999999997E-4</v>
      </c>
    </row>
    <row r="221" spans="24:25" x14ac:dyDescent="0.3">
      <c r="X221">
        <v>7.0125000000000002</v>
      </c>
      <c r="Y221">
        <v>2.9999999999999997E-4</v>
      </c>
    </row>
    <row r="222" spans="24:25" x14ac:dyDescent="0.3">
      <c r="X222">
        <v>7.0374999999999996</v>
      </c>
      <c r="Y222">
        <v>3.1E-4</v>
      </c>
    </row>
    <row r="223" spans="24:25" x14ac:dyDescent="0.3">
      <c r="X223">
        <v>7.0625</v>
      </c>
      <c r="Y223">
        <v>3.1E-4</v>
      </c>
    </row>
    <row r="224" spans="24:25" x14ac:dyDescent="0.3">
      <c r="X224">
        <v>7.0875000000000004</v>
      </c>
      <c r="Y224">
        <v>3.1E-4</v>
      </c>
    </row>
    <row r="225" spans="24:25" x14ac:dyDescent="0.3">
      <c r="X225">
        <v>7.1124999999999998</v>
      </c>
      <c r="Y225">
        <v>3.1E-4</v>
      </c>
    </row>
    <row r="226" spans="24:25" x14ac:dyDescent="0.3">
      <c r="X226">
        <v>7.1375000000000002</v>
      </c>
      <c r="Y226">
        <v>3.1E-4</v>
      </c>
    </row>
    <row r="227" spans="24:25" x14ac:dyDescent="0.3">
      <c r="X227">
        <v>7.1624999999999996</v>
      </c>
      <c r="Y227">
        <v>3.1E-4</v>
      </c>
    </row>
    <row r="228" spans="24:25" x14ac:dyDescent="0.3">
      <c r="X228">
        <v>7.1875</v>
      </c>
      <c r="Y228">
        <v>3.1E-4</v>
      </c>
    </row>
    <row r="229" spans="24:25" x14ac:dyDescent="0.3">
      <c r="X229">
        <v>7.2125000000000004</v>
      </c>
      <c r="Y229">
        <v>3.1E-4</v>
      </c>
    </row>
    <row r="230" spans="24:25" x14ac:dyDescent="0.3">
      <c r="X230">
        <v>7.2374999999999998</v>
      </c>
      <c r="Y230">
        <v>3.1E-4</v>
      </c>
    </row>
    <row r="231" spans="24:25" x14ac:dyDescent="0.3">
      <c r="X231">
        <v>7.2625000000000002</v>
      </c>
      <c r="Y231">
        <v>3.1E-4</v>
      </c>
    </row>
    <row r="232" spans="24:25" x14ac:dyDescent="0.3">
      <c r="X232">
        <v>7.2874999999999996</v>
      </c>
      <c r="Y232">
        <v>3.2000000000000003E-4</v>
      </c>
    </row>
    <row r="233" spans="24:25" x14ac:dyDescent="0.3">
      <c r="X233">
        <v>7.3125</v>
      </c>
      <c r="Y233">
        <v>3.2000000000000003E-4</v>
      </c>
    </row>
    <row r="234" spans="24:25" x14ac:dyDescent="0.3">
      <c r="X234">
        <v>7.3375000000000004</v>
      </c>
      <c r="Y234">
        <v>3.2000000000000003E-4</v>
      </c>
    </row>
    <row r="235" spans="24:25" x14ac:dyDescent="0.3">
      <c r="X235">
        <v>7.3624999999999998</v>
      </c>
      <c r="Y235">
        <v>3.2000000000000003E-4</v>
      </c>
    </row>
    <row r="236" spans="24:25" x14ac:dyDescent="0.3">
      <c r="X236">
        <v>7.3875000000000002</v>
      </c>
      <c r="Y236">
        <v>3.2000000000000003E-4</v>
      </c>
    </row>
    <row r="237" spans="24:25" x14ac:dyDescent="0.3">
      <c r="X237">
        <v>7.4124999999999996</v>
      </c>
      <c r="Y237">
        <v>3.2000000000000003E-4</v>
      </c>
    </row>
    <row r="238" spans="24:25" x14ac:dyDescent="0.3">
      <c r="X238">
        <v>7.4375</v>
      </c>
      <c r="Y238">
        <v>3.2000000000000003E-4</v>
      </c>
    </row>
    <row r="239" spans="24:25" x14ac:dyDescent="0.3">
      <c r="X239">
        <v>7.4625000000000004</v>
      </c>
      <c r="Y239">
        <v>3.2000000000000003E-4</v>
      </c>
    </row>
    <row r="240" spans="24:25" x14ac:dyDescent="0.3">
      <c r="X240">
        <v>7.4874999999999998</v>
      </c>
      <c r="Y240">
        <v>3.2000000000000003E-4</v>
      </c>
    </row>
    <row r="241" spans="24:25" x14ac:dyDescent="0.3">
      <c r="X241">
        <v>7.5125000000000002</v>
      </c>
      <c r="Y241">
        <v>3.2000000000000003E-4</v>
      </c>
    </row>
    <row r="242" spans="24:25" x14ac:dyDescent="0.3">
      <c r="X242">
        <v>7.5374999999999996</v>
      </c>
      <c r="Y242">
        <v>3.2000000000000003E-4</v>
      </c>
    </row>
    <row r="243" spans="24:25" x14ac:dyDescent="0.3">
      <c r="X243">
        <v>7.5625</v>
      </c>
      <c r="Y243">
        <v>3.2000000000000003E-4</v>
      </c>
    </row>
    <row r="244" spans="24:25" x14ac:dyDescent="0.3">
      <c r="X244">
        <v>7.5875000000000004</v>
      </c>
      <c r="Y244">
        <v>3.2000000000000003E-4</v>
      </c>
    </row>
    <row r="245" spans="24:25" x14ac:dyDescent="0.3">
      <c r="X245">
        <v>7.6124999999999998</v>
      </c>
      <c r="Y245">
        <v>3.3E-4</v>
      </c>
    </row>
    <row r="246" spans="24:25" x14ac:dyDescent="0.3">
      <c r="X246">
        <v>7.6375000000000002</v>
      </c>
      <c r="Y246">
        <v>3.3E-4</v>
      </c>
    </row>
    <row r="247" spans="24:25" x14ac:dyDescent="0.3">
      <c r="X247">
        <v>7.6624999999999996</v>
      </c>
      <c r="Y247">
        <v>3.3E-4</v>
      </c>
    </row>
    <row r="248" spans="24:25" x14ac:dyDescent="0.3">
      <c r="X248">
        <v>7.6875</v>
      </c>
      <c r="Y248">
        <v>3.3E-4</v>
      </c>
    </row>
    <row r="249" spans="24:25" x14ac:dyDescent="0.3">
      <c r="X249">
        <v>7.7125000000000004</v>
      </c>
      <c r="Y249">
        <v>3.3E-4</v>
      </c>
    </row>
    <row r="250" spans="24:25" x14ac:dyDescent="0.3">
      <c r="X250">
        <v>7.7374999999999998</v>
      </c>
      <c r="Y250">
        <v>3.3E-4</v>
      </c>
    </row>
    <row r="251" spans="24:25" x14ac:dyDescent="0.3">
      <c r="X251">
        <v>7.7625000000000002</v>
      </c>
      <c r="Y251">
        <v>3.2000000000000003E-4</v>
      </c>
    </row>
    <row r="252" spans="24:25" x14ac:dyDescent="0.3">
      <c r="X252">
        <v>7.7874999999999996</v>
      </c>
      <c r="Y252">
        <v>3.2000000000000003E-4</v>
      </c>
    </row>
    <row r="253" spans="24:25" x14ac:dyDescent="0.3">
      <c r="X253">
        <v>7.8125</v>
      </c>
      <c r="Y253">
        <v>3.2000000000000003E-4</v>
      </c>
    </row>
    <row r="254" spans="24:25" x14ac:dyDescent="0.3">
      <c r="X254">
        <v>7.8375000000000004</v>
      </c>
      <c r="Y254">
        <v>3.2000000000000003E-4</v>
      </c>
    </row>
    <row r="255" spans="24:25" x14ac:dyDescent="0.3">
      <c r="X255">
        <v>7.8624999999999998</v>
      </c>
      <c r="Y255">
        <v>3.1E-4</v>
      </c>
    </row>
    <row r="256" spans="24:25" x14ac:dyDescent="0.3">
      <c r="X256">
        <v>7.8875000000000002</v>
      </c>
      <c r="Y256">
        <v>3.1E-4</v>
      </c>
    </row>
    <row r="257" spans="24:25" x14ac:dyDescent="0.3">
      <c r="X257">
        <v>7.9124999999999996</v>
      </c>
      <c r="Y257">
        <v>3.1E-4</v>
      </c>
    </row>
    <row r="258" spans="24:25" x14ac:dyDescent="0.3">
      <c r="X258">
        <v>7.9375</v>
      </c>
      <c r="Y258">
        <v>3.1E-4</v>
      </c>
    </row>
    <row r="259" spans="24:25" x14ac:dyDescent="0.3">
      <c r="X259">
        <v>7.9625000000000004</v>
      </c>
      <c r="Y259">
        <v>2.9999999999999997E-4</v>
      </c>
    </row>
    <row r="260" spans="24:25" x14ac:dyDescent="0.3">
      <c r="X260">
        <v>7.9874999999999998</v>
      </c>
      <c r="Y260">
        <v>2.9999999999999997E-4</v>
      </c>
    </row>
    <row r="261" spans="24:25" x14ac:dyDescent="0.3">
      <c r="X261">
        <v>8.0124999999999993</v>
      </c>
      <c r="Y261">
        <v>2.9999999999999997E-4</v>
      </c>
    </row>
    <row r="262" spans="24:25" x14ac:dyDescent="0.3">
      <c r="X262">
        <v>8.0374999999999996</v>
      </c>
      <c r="Y262">
        <v>2.9E-4</v>
      </c>
    </row>
    <row r="263" spans="24:25" x14ac:dyDescent="0.3">
      <c r="X263">
        <v>8.0625</v>
      </c>
      <c r="Y263">
        <v>2.9E-4</v>
      </c>
    </row>
    <row r="264" spans="24:25" x14ac:dyDescent="0.3">
      <c r="X264">
        <v>8.0875000000000004</v>
      </c>
      <c r="Y264">
        <v>2.9E-4</v>
      </c>
    </row>
    <row r="265" spans="24:25" x14ac:dyDescent="0.3">
      <c r="X265">
        <v>8.1125000000000007</v>
      </c>
      <c r="Y265">
        <v>2.9E-4</v>
      </c>
    </row>
    <row r="266" spans="24:25" x14ac:dyDescent="0.3">
      <c r="X266">
        <v>8.1374999999999993</v>
      </c>
      <c r="Y266">
        <v>2.7999999999999998E-4</v>
      </c>
    </row>
    <row r="267" spans="24:25" x14ac:dyDescent="0.3">
      <c r="X267">
        <v>8.1624999999999996</v>
      </c>
      <c r="Y267">
        <v>2.7999999999999998E-4</v>
      </c>
    </row>
    <row r="268" spans="24:25" x14ac:dyDescent="0.3">
      <c r="X268">
        <v>8.1875</v>
      </c>
      <c r="Y268">
        <v>2.7999999999999998E-4</v>
      </c>
    </row>
    <row r="269" spans="24:25" x14ac:dyDescent="0.3">
      <c r="X269">
        <v>8.2125000000000004</v>
      </c>
      <c r="Y269">
        <v>2.7E-4</v>
      </c>
    </row>
    <row r="270" spans="24:25" x14ac:dyDescent="0.3">
      <c r="X270">
        <v>8.2375000000000007</v>
      </c>
      <c r="Y270">
        <v>2.7E-4</v>
      </c>
    </row>
    <row r="271" spans="24:25" x14ac:dyDescent="0.3">
      <c r="X271">
        <v>8.2624999999999993</v>
      </c>
      <c r="Y271">
        <v>2.7E-4</v>
      </c>
    </row>
    <row r="272" spans="24:25" x14ac:dyDescent="0.3">
      <c r="X272">
        <v>8.2874999999999996</v>
      </c>
      <c r="Y272">
        <v>2.7E-4</v>
      </c>
    </row>
    <row r="273" spans="24:25" x14ac:dyDescent="0.3">
      <c r="X273">
        <v>8.3125</v>
      </c>
      <c r="Y273">
        <v>2.5999999999999998E-4</v>
      </c>
    </row>
    <row r="274" spans="24:25" x14ac:dyDescent="0.3">
      <c r="X274">
        <v>8.3375000000000004</v>
      </c>
      <c r="Y274">
        <v>2.5999999999999998E-4</v>
      </c>
    </row>
    <row r="275" spans="24:25" x14ac:dyDescent="0.3">
      <c r="X275">
        <v>8.3625000000000007</v>
      </c>
      <c r="Y275">
        <v>2.5999999999999998E-4</v>
      </c>
    </row>
    <row r="276" spans="24:25" x14ac:dyDescent="0.3">
      <c r="X276">
        <v>8.3874999999999993</v>
      </c>
      <c r="Y276">
        <v>2.5999999999999998E-4</v>
      </c>
    </row>
    <row r="277" spans="24:25" x14ac:dyDescent="0.3">
      <c r="X277">
        <v>8.4124999999999996</v>
      </c>
      <c r="Y277">
        <v>2.5999999999999998E-4</v>
      </c>
    </row>
    <row r="278" spans="24:25" x14ac:dyDescent="0.3">
      <c r="X278">
        <v>8.4375</v>
      </c>
      <c r="Y278">
        <v>2.5999999999999998E-4</v>
      </c>
    </row>
    <row r="279" spans="24:25" x14ac:dyDescent="0.3">
      <c r="X279">
        <v>8.4625000000000004</v>
      </c>
      <c r="Y279">
        <v>2.5999999999999998E-4</v>
      </c>
    </row>
    <row r="280" spans="24:25" x14ac:dyDescent="0.3">
      <c r="X280">
        <v>8.4875000000000007</v>
      </c>
      <c r="Y280">
        <v>2.5999999999999998E-4</v>
      </c>
    </row>
    <row r="281" spans="24:25" x14ac:dyDescent="0.3">
      <c r="X281">
        <v>8.5124999999999993</v>
      </c>
      <c r="Y281">
        <v>2.5999999999999998E-4</v>
      </c>
    </row>
    <row r="282" spans="24:25" x14ac:dyDescent="0.3">
      <c r="X282">
        <v>8.5374999999999996</v>
      </c>
      <c r="Y282">
        <v>2.5999999999999998E-4</v>
      </c>
    </row>
    <row r="283" spans="24:25" x14ac:dyDescent="0.3">
      <c r="X283">
        <v>8.5625</v>
      </c>
      <c r="Y283">
        <v>2.5999999999999998E-4</v>
      </c>
    </row>
    <row r="284" spans="24:25" x14ac:dyDescent="0.3">
      <c r="X284">
        <v>8.5875000000000004</v>
      </c>
      <c r="Y284">
        <v>2.5999999999999998E-4</v>
      </c>
    </row>
    <row r="285" spans="24:25" x14ac:dyDescent="0.3">
      <c r="X285">
        <v>8.6125000000000007</v>
      </c>
      <c r="Y285">
        <v>2.5999999999999998E-4</v>
      </c>
    </row>
    <row r="286" spans="24:25" x14ac:dyDescent="0.3">
      <c r="X286">
        <v>8.6374999999999993</v>
      </c>
      <c r="Y286">
        <v>2.5999999999999998E-4</v>
      </c>
    </row>
    <row r="287" spans="24:25" x14ac:dyDescent="0.3">
      <c r="X287">
        <v>8.6624999999999996</v>
      </c>
      <c r="Y287">
        <v>2.5999999999999998E-4</v>
      </c>
    </row>
    <row r="288" spans="24:25" x14ac:dyDescent="0.3">
      <c r="X288">
        <v>8.6875</v>
      </c>
      <c r="Y288">
        <v>2.5999999999999998E-4</v>
      </c>
    </row>
    <row r="289" spans="24:25" x14ac:dyDescent="0.3">
      <c r="X289">
        <v>8.7125000000000004</v>
      </c>
      <c r="Y289">
        <v>2.5999999999999998E-4</v>
      </c>
    </row>
    <row r="290" spans="24:25" x14ac:dyDescent="0.3">
      <c r="X290">
        <v>8.7375000000000007</v>
      </c>
      <c r="Y290">
        <v>2.5999999999999998E-4</v>
      </c>
    </row>
    <row r="291" spans="24:25" x14ac:dyDescent="0.3">
      <c r="X291">
        <v>8.7624999999999993</v>
      </c>
      <c r="Y291">
        <v>2.5999999999999998E-4</v>
      </c>
    </row>
    <row r="292" spans="24:25" x14ac:dyDescent="0.3">
      <c r="X292">
        <v>8.7874999999999996</v>
      </c>
      <c r="Y292">
        <v>2.5999999999999998E-4</v>
      </c>
    </row>
    <row r="293" spans="24:25" x14ac:dyDescent="0.3">
      <c r="X293">
        <v>8.8125</v>
      </c>
      <c r="Y293">
        <v>2.5999999999999998E-4</v>
      </c>
    </row>
    <row r="294" spans="24:25" x14ac:dyDescent="0.3">
      <c r="X294">
        <v>8.8375000000000004</v>
      </c>
      <c r="Y294">
        <v>2.5999999999999998E-4</v>
      </c>
    </row>
    <row r="295" spans="24:25" x14ac:dyDescent="0.3">
      <c r="X295">
        <v>8.8625000000000007</v>
      </c>
      <c r="Y295">
        <v>2.5999999999999998E-4</v>
      </c>
    </row>
    <row r="296" spans="24:25" x14ac:dyDescent="0.3">
      <c r="X296">
        <v>8.8874999999999993</v>
      </c>
      <c r="Y296">
        <v>2.5999999999999998E-4</v>
      </c>
    </row>
    <row r="297" spans="24:25" x14ac:dyDescent="0.3">
      <c r="X297">
        <v>8.9124999999999996</v>
      </c>
      <c r="Y297">
        <v>2.5999999999999998E-4</v>
      </c>
    </row>
    <row r="298" spans="24:25" x14ac:dyDescent="0.3">
      <c r="X298">
        <v>8.9375</v>
      </c>
      <c r="Y298">
        <v>2.5999999999999998E-4</v>
      </c>
    </row>
    <row r="299" spans="24:25" x14ac:dyDescent="0.3">
      <c r="X299">
        <v>8.9625000000000004</v>
      </c>
      <c r="Y299">
        <v>2.5999999999999998E-4</v>
      </c>
    </row>
    <row r="300" spans="24:25" x14ac:dyDescent="0.3">
      <c r="X300">
        <v>8.9875000000000007</v>
      </c>
      <c r="Y300">
        <v>2.5999999999999998E-4</v>
      </c>
    </row>
    <row r="301" spans="24:25" x14ac:dyDescent="0.3">
      <c r="X301">
        <v>9.0124999999999993</v>
      </c>
      <c r="Y301">
        <v>2.5999999999999998E-4</v>
      </c>
    </row>
    <row r="302" spans="24:25" x14ac:dyDescent="0.3">
      <c r="X302">
        <v>9.0374999999999996</v>
      </c>
      <c r="Y302">
        <v>2.5999999999999998E-4</v>
      </c>
    </row>
    <row r="303" spans="24:25" x14ac:dyDescent="0.3">
      <c r="X303">
        <v>9.0625</v>
      </c>
      <c r="Y303">
        <v>2.5999999999999998E-4</v>
      </c>
    </row>
    <row r="304" spans="24:25" x14ac:dyDescent="0.3">
      <c r="X304">
        <v>9.0875000000000004</v>
      </c>
      <c r="Y304">
        <v>2.5999999999999998E-4</v>
      </c>
    </row>
    <row r="305" spans="24:25" x14ac:dyDescent="0.3">
      <c r="X305">
        <v>9.1125000000000007</v>
      </c>
      <c r="Y305">
        <v>2.5999999999999998E-4</v>
      </c>
    </row>
    <row r="306" spans="24:25" x14ac:dyDescent="0.3">
      <c r="X306">
        <v>9.1374999999999993</v>
      </c>
      <c r="Y306">
        <v>2.5999999999999998E-4</v>
      </c>
    </row>
    <row r="307" spans="24:25" x14ac:dyDescent="0.3">
      <c r="X307">
        <v>9.1624999999999996</v>
      </c>
      <c r="Y307">
        <v>2.5999999999999998E-4</v>
      </c>
    </row>
    <row r="308" spans="24:25" x14ac:dyDescent="0.3">
      <c r="X308">
        <v>9.1875</v>
      </c>
      <c r="Y308">
        <v>2.5999999999999998E-4</v>
      </c>
    </row>
    <row r="309" spans="24:25" x14ac:dyDescent="0.3">
      <c r="X309">
        <v>9.2125000000000004</v>
      </c>
      <c r="Y309">
        <v>2.5999999999999998E-4</v>
      </c>
    </row>
    <row r="310" spans="24:25" x14ac:dyDescent="0.3">
      <c r="X310">
        <v>9.2375000000000007</v>
      </c>
      <c r="Y310">
        <v>2.5999999999999998E-4</v>
      </c>
    </row>
    <row r="311" spans="24:25" x14ac:dyDescent="0.3">
      <c r="X311">
        <v>9.2624999999999993</v>
      </c>
      <c r="Y311">
        <v>2.5999999999999998E-4</v>
      </c>
    </row>
    <row r="312" spans="24:25" x14ac:dyDescent="0.3">
      <c r="X312">
        <v>9.2874999999999996</v>
      </c>
      <c r="Y312">
        <v>2.5999999999999998E-4</v>
      </c>
    </row>
    <row r="313" spans="24:25" x14ac:dyDescent="0.3">
      <c r="X313">
        <v>9.3125</v>
      </c>
      <c r="Y313">
        <v>2.5999999999999998E-4</v>
      </c>
    </row>
    <row r="314" spans="24:25" x14ac:dyDescent="0.3">
      <c r="X314">
        <v>9.3375000000000004</v>
      </c>
      <c r="Y314">
        <v>2.5999999999999998E-4</v>
      </c>
    </row>
    <row r="315" spans="24:25" x14ac:dyDescent="0.3">
      <c r="X315">
        <v>9.3625000000000007</v>
      </c>
      <c r="Y315">
        <v>2.5999999999999998E-4</v>
      </c>
    </row>
    <row r="316" spans="24:25" x14ac:dyDescent="0.3">
      <c r="X316">
        <v>9.3874999999999993</v>
      </c>
      <c r="Y316">
        <v>2.5999999999999998E-4</v>
      </c>
    </row>
    <row r="317" spans="24:25" x14ac:dyDescent="0.3">
      <c r="X317">
        <v>9.4124999999999996</v>
      </c>
      <c r="Y317">
        <v>2.5999999999999998E-4</v>
      </c>
    </row>
    <row r="318" spans="24:25" x14ac:dyDescent="0.3">
      <c r="X318">
        <v>9.4375</v>
      </c>
      <c r="Y318">
        <v>2.5999999999999998E-4</v>
      </c>
    </row>
    <row r="319" spans="24:25" x14ac:dyDescent="0.3">
      <c r="X319">
        <v>9.4625000000000004</v>
      </c>
      <c r="Y319">
        <v>2.5999999999999998E-4</v>
      </c>
    </row>
    <row r="320" spans="24:25" x14ac:dyDescent="0.3">
      <c r="X320">
        <v>9.4875000000000007</v>
      </c>
      <c r="Y320">
        <v>2.5999999999999998E-4</v>
      </c>
    </row>
    <row r="321" spans="24:25" x14ac:dyDescent="0.3">
      <c r="X321">
        <v>9.5124999999999993</v>
      </c>
      <c r="Y321">
        <v>2.5999999999999998E-4</v>
      </c>
    </row>
    <row r="322" spans="24:25" x14ac:dyDescent="0.3">
      <c r="X322">
        <v>9.5374999999999996</v>
      </c>
      <c r="Y322">
        <v>2.5999999999999998E-4</v>
      </c>
    </row>
    <row r="323" spans="24:25" x14ac:dyDescent="0.3">
      <c r="X323">
        <v>9.5625</v>
      </c>
      <c r="Y323">
        <v>2.5000000000000001E-4</v>
      </c>
    </row>
    <row r="324" spans="24:25" x14ac:dyDescent="0.3">
      <c r="X324">
        <v>9.5875000000000004</v>
      </c>
      <c r="Y324">
        <v>2.5000000000000001E-4</v>
      </c>
    </row>
    <row r="325" spans="24:25" x14ac:dyDescent="0.3">
      <c r="X325">
        <v>9.6125000000000007</v>
      </c>
      <c r="Y325">
        <v>2.5000000000000001E-4</v>
      </c>
    </row>
    <row r="326" spans="24:25" x14ac:dyDescent="0.3">
      <c r="X326">
        <v>9.6374999999999993</v>
      </c>
      <c r="Y326">
        <v>2.5000000000000001E-4</v>
      </c>
    </row>
    <row r="327" spans="24:25" x14ac:dyDescent="0.3">
      <c r="X327">
        <v>9.6624999999999996</v>
      </c>
      <c r="Y327">
        <v>2.5000000000000001E-4</v>
      </c>
    </row>
    <row r="328" spans="24:25" x14ac:dyDescent="0.3">
      <c r="X328">
        <v>9.6875</v>
      </c>
      <c r="Y328">
        <v>2.5000000000000001E-4</v>
      </c>
    </row>
    <row r="330" spans="24:25" x14ac:dyDescent="0.3">
      <c r="X330" t="s">
        <v>57</v>
      </c>
    </row>
    <row r="331" spans="24:25" x14ac:dyDescent="0.3">
      <c r="X331" t="s">
        <v>58</v>
      </c>
    </row>
    <row r="332" spans="24:25" x14ac:dyDescent="0.3">
      <c r="X332" t="s">
        <v>59</v>
      </c>
    </row>
  </sheetData>
  <mergeCells count="1">
    <mergeCell ref="AB89:AB90"/>
  </mergeCells>
  <pageMargins left="0" right="0" top="0.39409448818897641" bottom="0.39409448818897641" header="0" footer="0"/>
  <headerFooter>
    <oddHeader>&amp;C&amp;A</oddHeader>
    <oddFooter>&amp;CPágina &amp;P</oddFooter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Y332"/>
  <sheetViews>
    <sheetView workbookViewId="0"/>
  </sheetViews>
  <sheetFormatPr baseColWidth="10" defaultColWidth="9" defaultRowHeight="14" x14ac:dyDescent="0.3"/>
  <cols>
    <col min="1" max="14" width="10.75" customWidth="1"/>
  </cols>
  <sheetData>
    <row r="1" spans="1:51" x14ac:dyDescent="0.3">
      <c r="A1" t="s">
        <v>0</v>
      </c>
      <c r="C1" s="1"/>
      <c r="D1" s="1"/>
      <c r="E1" s="2" t="s">
        <v>22</v>
      </c>
      <c r="U1" t="s">
        <v>23</v>
      </c>
      <c r="X1" t="s">
        <v>60</v>
      </c>
      <c r="AA1" t="s">
        <v>60</v>
      </c>
      <c r="AB1" t="s">
        <v>61</v>
      </c>
      <c r="AC1" t="s">
        <v>62</v>
      </c>
      <c r="AD1" t="s">
        <v>63</v>
      </c>
      <c r="AE1" t="s">
        <v>64</v>
      </c>
      <c r="AI1" t="s">
        <v>115</v>
      </c>
      <c r="AJ1" t="s">
        <v>37</v>
      </c>
      <c r="AK1" t="s">
        <v>114</v>
      </c>
      <c r="AM1" t="s">
        <v>120</v>
      </c>
      <c r="AN1" t="s">
        <v>121</v>
      </c>
      <c r="AO1" t="s">
        <v>37</v>
      </c>
      <c r="AP1" t="s">
        <v>37</v>
      </c>
      <c r="AR1" t="s">
        <v>115</v>
      </c>
      <c r="AS1" t="s">
        <v>37</v>
      </c>
      <c r="AT1" t="s">
        <v>114</v>
      </c>
      <c r="AV1" t="s">
        <v>120</v>
      </c>
      <c r="AW1" t="s">
        <v>121</v>
      </c>
      <c r="AX1" t="s">
        <v>37</v>
      </c>
      <c r="AY1" t="s">
        <v>37</v>
      </c>
    </row>
    <row r="2" spans="1:51" x14ac:dyDescent="0.3">
      <c r="A2" t="s">
        <v>2</v>
      </c>
      <c r="B2" s="2" t="s">
        <v>22</v>
      </c>
      <c r="C2" s="3"/>
      <c r="D2" s="1" t="s">
        <v>3</v>
      </c>
      <c r="E2" s="1" t="s">
        <v>4</v>
      </c>
      <c r="F2" t="s">
        <v>160</v>
      </c>
      <c r="G2" t="s">
        <v>161</v>
      </c>
      <c r="H2" t="s">
        <v>162</v>
      </c>
      <c r="I2" t="s">
        <v>159</v>
      </c>
      <c r="X2" t="s">
        <v>115</v>
      </c>
      <c r="Y2" t="s">
        <v>120</v>
      </c>
      <c r="AB2" t="s">
        <v>65</v>
      </c>
      <c r="AC2" t="s">
        <v>66</v>
      </c>
    </row>
    <row r="3" spans="1:51" x14ac:dyDescent="0.3">
      <c r="A3" t="s">
        <v>5</v>
      </c>
      <c r="B3" s="4">
        <v>17.534300000000002</v>
      </c>
      <c r="C3" s="4"/>
      <c r="D3" s="5">
        <v>5.6848999999999997E-2</v>
      </c>
      <c r="E3" s="5">
        <v>10.341799999999999</v>
      </c>
      <c r="F3" s="5">
        <v>2.5192999999999999</v>
      </c>
      <c r="G3" s="35">
        <v>19.143000000000001</v>
      </c>
      <c r="H3" s="35">
        <v>336.7414</v>
      </c>
      <c r="I3" s="5">
        <v>10.341799999999999</v>
      </c>
      <c r="U3" t="s">
        <v>24</v>
      </c>
      <c r="V3">
        <v>10.19</v>
      </c>
      <c r="W3" t="s">
        <v>114</v>
      </c>
      <c r="X3">
        <v>1.5625</v>
      </c>
      <c r="Y3">
        <v>5.3899999999999998E-3</v>
      </c>
      <c r="AA3" t="s">
        <v>115</v>
      </c>
      <c r="AB3" t="s">
        <v>37</v>
      </c>
      <c r="AC3" t="s">
        <v>144</v>
      </c>
      <c r="AD3" t="s">
        <v>120</v>
      </c>
      <c r="AE3" t="s">
        <v>145</v>
      </c>
      <c r="AI3">
        <v>16.962499999999999</v>
      </c>
      <c r="AJ3" s="9">
        <v>4.2649000000000002E-4</v>
      </c>
      <c r="AK3" s="9">
        <v>0.50287000000000004</v>
      </c>
      <c r="AL3">
        <f>AI3/10</f>
        <v>1.6962499999999998</v>
      </c>
      <c r="AM3" s="9">
        <v>2.0723000000000001E-4</v>
      </c>
      <c r="AN3" s="9">
        <v>0.24434</v>
      </c>
      <c r="AO3" s="9">
        <v>8.0839999999999992E-3</v>
      </c>
      <c r="AP3" s="9">
        <v>9.5317000000000007</v>
      </c>
      <c r="AR3">
        <v>16.547599999999999</v>
      </c>
      <c r="AS3" s="9">
        <v>2.5342000000000002E-4</v>
      </c>
      <c r="AT3" s="9">
        <v>0.30629000000000001</v>
      </c>
      <c r="AU3">
        <f>AR3/10</f>
        <v>1.65476</v>
      </c>
      <c r="AV3" s="9">
        <v>1.4695999999999999E-4</v>
      </c>
      <c r="AW3" s="9">
        <v>0.17762</v>
      </c>
      <c r="AX3" s="9">
        <v>5.5944999999999996E-3</v>
      </c>
      <c r="AY3" s="9">
        <v>6.7617000000000003</v>
      </c>
    </row>
    <row r="4" spans="1:51" x14ac:dyDescent="0.3">
      <c r="A4" t="s">
        <v>6</v>
      </c>
      <c r="B4" s="4">
        <v>15.9285</v>
      </c>
      <c r="C4" s="4"/>
      <c r="D4" s="5">
        <v>0.10212499999999999</v>
      </c>
      <c r="E4" s="5">
        <v>10.907</v>
      </c>
      <c r="F4" s="5">
        <v>2.7909000000000002</v>
      </c>
      <c r="G4" s="35">
        <v>32.607999999999997</v>
      </c>
      <c r="H4" s="35">
        <v>319.29230000000001</v>
      </c>
      <c r="I4" s="5">
        <v>10.907</v>
      </c>
      <c r="U4" t="s">
        <v>26</v>
      </c>
      <c r="V4">
        <v>2.74</v>
      </c>
      <c r="W4" t="s">
        <v>114</v>
      </c>
      <c r="X4">
        <v>1.5874999999999999</v>
      </c>
      <c r="Y4">
        <v>5.3899999999999998E-3</v>
      </c>
      <c r="AA4" s="13">
        <v>7.7133000000000003</v>
      </c>
      <c r="AB4" s="14">
        <v>1.4346999999999999E-3</v>
      </c>
      <c r="AC4" s="9">
        <v>2.9239000000000002</v>
      </c>
      <c r="AD4" s="9">
        <v>3.5671999999999999E-4</v>
      </c>
      <c r="AE4" s="9">
        <v>0.46248</v>
      </c>
      <c r="AG4">
        <f>AD4*100000</f>
        <v>35.671999999999997</v>
      </c>
      <c r="AI4">
        <v>19.178000000000001</v>
      </c>
      <c r="AJ4" s="9">
        <v>8.2983000000000004E-4</v>
      </c>
      <c r="AK4" s="9">
        <v>0.92349000000000003</v>
      </c>
      <c r="AL4">
        <f t="shared" ref="AL4:AL14" si="0">AI4/10</f>
        <v>1.9178000000000002</v>
      </c>
      <c r="AM4" s="9">
        <v>1.6997E-4</v>
      </c>
      <c r="AN4" s="9">
        <v>0.17724999999999999</v>
      </c>
      <c r="AO4" s="9">
        <v>7.4960000000000001E-3</v>
      </c>
      <c r="AP4" s="9">
        <v>7.8173000000000004</v>
      </c>
      <c r="AQ4" s="9"/>
      <c r="AR4">
        <v>18.489999999999998</v>
      </c>
      <c r="AS4" s="9">
        <v>5.9924000000000002E-4</v>
      </c>
      <c r="AT4" s="9">
        <v>0.68035000000000001</v>
      </c>
      <c r="AU4">
        <f t="shared" ref="AU4:AU15" si="1">AR4/10</f>
        <v>1.8489999999999998</v>
      </c>
      <c r="AV4" s="9">
        <v>1.6008E-4</v>
      </c>
      <c r="AW4" s="9">
        <v>0.17315</v>
      </c>
      <c r="AX4" s="9">
        <v>6.8075999999999996E-3</v>
      </c>
      <c r="AY4" s="9">
        <v>7.3635999999999999</v>
      </c>
    </row>
    <row r="5" spans="1:51" x14ac:dyDescent="0.3">
      <c r="A5" t="s">
        <v>7</v>
      </c>
      <c r="B5" s="4">
        <v>1.6057999999999999</v>
      </c>
      <c r="C5" s="4"/>
      <c r="D5" s="5">
        <v>0.145289</v>
      </c>
      <c r="E5" s="5">
        <v>11.179600000000001</v>
      </c>
      <c r="F5" s="5">
        <v>3.0051000000000001</v>
      </c>
      <c r="G5" s="35">
        <v>45.259</v>
      </c>
      <c r="H5" s="35">
        <v>311.50729999999999</v>
      </c>
      <c r="I5" s="5">
        <v>11.179600000000001</v>
      </c>
      <c r="U5" t="s">
        <v>27</v>
      </c>
      <c r="V5">
        <v>95.95</v>
      </c>
      <c r="W5" t="s">
        <v>114</v>
      </c>
      <c r="X5">
        <v>1.6125</v>
      </c>
      <c r="Y5">
        <v>5.3899999999999998E-3</v>
      </c>
      <c r="AA5" s="13">
        <v>8.0683000000000007</v>
      </c>
      <c r="AB5" s="14">
        <v>1.5529000000000001E-3</v>
      </c>
      <c r="AC5" s="9">
        <v>3.0705</v>
      </c>
      <c r="AD5" s="9">
        <v>3.3300000000000002E-4</v>
      </c>
      <c r="AE5" s="9">
        <v>0.41272999999999999</v>
      </c>
      <c r="AG5">
        <f t="shared" ref="AG5:AG68" si="2">AD5*100000</f>
        <v>33.300000000000004</v>
      </c>
      <c r="AI5">
        <v>21.514099999999999</v>
      </c>
      <c r="AJ5" s="9">
        <v>1.1261999999999999E-3</v>
      </c>
      <c r="AK5" s="9">
        <v>1.1990000000000001</v>
      </c>
      <c r="AL5">
        <f t="shared" si="0"/>
        <v>2.1514099999999998</v>
      </c>
      <c r="AM5" s="9">
        <v>1.2892000000000001E-4</v>
      </c>
      <c r="AN5" s="9">
        <v>0.11985</v>
      </c>
      <c r="AO5" s="9">
        <v>6.3806000000000002E-3</v>
      </c>
      <c r="AP5" s="9">
        <v>5.9314999999999998</v>
      </c>
      <c r="AQ5" s="9"/>
      <c r="AR5">
        <v>20.8886</v>
      </c>
      <c r="AS5" s="9">
        <v>1.067E-3</v>
      </c>
      <c r="AT5" s="9">
        <v>1.1282000000000001</v>
      </c>
      <c r="AU5">
        <f t="shared" si="1"/>
        <v>2.0888599999999999</v>
      </c>
      <c r="AV5" s="9">
        <v>1.7739000000000001E-4</v>
      </c>
      <c r="AW5" s="9">
        <v>0.16983999999999999</v>
      </c>
      <c r="AX5" s="9">
        <v>8.5207000000000008E-3</v>
      </c>
      <c r="AY5" s="9">
        <v>8.1582000000000008</v>
      </c>
    </row>
    <row r="6" spans="1:51" x14ac:dyDescent="0.3">
      <c r="A6" t="s">
        <v>8</v>
      </c>
      <c r="B6" s="1">
        <v>17.526</v>
      </c>
      <c r="C6" s="1"/>
      <c r="D6" s="5">
        <v>0.202073</v>
      </c>
      <c r="E6" s="5">
        <v>11.282999999999999</v>
      </c>
      <c r="F6" s="5">
        <v>3.2488000000000001</v>
      </c>
      <c r="G6" s="35">
        <v>62.37</v>
      </c>
      <c r="H6" s="35">
        <v>308.65289999999999</v>
      </c>
      <c r="I6" s="5">
        <v>11.282999999999999</v>
      </c>
      <c r="U6" t="s">
        <v>28</v>
      </c>
      <c r="V6">
        <v>5.8040000000000003</v>
      </c>
      <c r="W6" t="s">
        <v>114</v>
      </c>
      <c r="X6">
        <v>1.6375</v>
      </c>
      <c r="Y6">
        <v>5.3899999999999998E-3</v>
      </c>
      <c r="AA6" s="13">
        <v>8.4397000000000002</v>
      </c>
      <c r="AB6" s="14">
        <v>1.6714E-3</v>
      </c>
      <c r="AC6" s="9">
        <v>3.2107999999999999</v>
      </c>
      <c r="AD6" s="9">
        <v>3.1893999999999998E-4</v>
      </c>
      <c r="AE6" s="9">
        <v>0.37791000000000002</v>
      </c>
      <c r="AG6">
        <f t="shared" si="2"/>
        <v>31.893999999999998</v>
      </c>
      <c r="AI6">
        <v>24.2563</v>
      </c>
      <c r="AJ6" s="9">
        <v>1.5079E-3</v>
      </c>
      <c r="AK6" s="9">
        <v>1.5137</v>
      </c>
      <c r="AL6">
        <f t="shared" si="0"/>
        <v>2.42563</v>
      </c>
      <c r="AM6" s="9">
        <v>1.1982E-4</v>
      </c>
      <c r="AN6" s="9">
        <v>9.8792000000000005E-2</v>
      </c>
      <c r="AO6" s="9">
        <v>6.6823999999999998E-3</v>
      </c>
      <c r="AP6" s="9">
        <v>5.5098000000000003</v>
      </c>
      <c r="AQ6" s="9"/>
      <c r="AR6">
        <v>23.889600000000002</v>
      </c>
      <c r="AS6" s="9">
        <v>1.3923E-3</v>
      </c>
      <c r="AT6" s="9">
        <v>1.4005000000000001</v>
      </c>
      <c r="AU6">
        <f t="shared" si="1"/>
        <v>2.38896</v>
      </c>
      <c r="AV6" s="9">
        <v>9.6665999999999999E-5</v>
      </c>
      <c r="AW6" s="9">
        <v>8.0928E-2</v>
      </c>
      <c r="AX6" s="9">
        <v>5.3086000000000001E-3</v>
      </c>
      <c r="AY6" s="9">
        <v>4.4443000000000001</v>
      </c>
    </row>
    <row r="7" spans="1:51" x14ac:dyDescent="0.3">
      <c r="A7" t="s">
        <v>9</v>
      </c>
      <c r="B7" s="6">
        <v>1.5974999999999999</v>
      </c>
      <c r="C7" s="4"/>
      <c r="D7" s="5">
        <v>0.24921699999999999</v>
      </c>
      <c r="E7" s="5">
        <v>11.2423</v>
      </c>
      <c r="F7" s="5">
        <v>3.4403000000000001</v>
      </c>
      <c r="G7" s="35">
        <v>77.2</v>
      </c>
      <c r="H7" s="35">
        <v>309.76979999999998</v>
      </c>
      <c r="I7" s="5">
        <v>11.2423</v>
      </c>
      <c r="U7" t="s">
        <v>29</v>
      </c>
      <c r="V7">
        <v>7.7050000000000001</v>
      </c>
      <c r="W7" t="s">
        <v>114</v>
      </c>
      <c r="X7">
        <v>1.6625000000000001</v>
      </c>
      <c r="Y7">
        <v>5.3899999999999998E-3</v>
      </c>
      <c r="AA7" s="13">
        <v>8.8282000000000007</v>
      </c>
      <c r="AB7" s="14">
        <v>1.7861000000000001E-3</v>
      </c>
      <c r="AC7" s="9">
        <v>3.3408000000000002</v>
      </c>
      <c r="AD7" s="9">
        <v>2.9545E-4</v>
      </c>
      <c r="AE7" s="9">
        <v>0.33467000000000002</v>
      </c>
      <c r="AG7">
        <f t="shared" si="2"/>
        <v>29.544999999999998</v>
      </c>
      <c r="AI7">
        <v>27.7684</v>
      </c>
      <c r="AJ7" s="9">
        <v>1.9491000000000001E-3</v>
      </c>
      <c r="AK7" s="9">
        <v>1.8314999999999999</v>
      </c>
      <c r="AL7">
        <f t="shared" si="0"/>
        <v>2.77684</v>
      </c>
      <c r="AM7" s="9">
        <v>1.1492E-4</v>
      </c>
      <c r="AN7" s="9">
        <v>8.2770999999999997E-2</v>
      </c>
      <c r="AO7" s="9">
        <v>7.3362000000000002E-3</v>
      </c>
      <c r="AP7" s="9">
        <v>5.2839</v>
      </c>
      <c r="AQ7" s="9"/>
      <c r="AR7">
        <v>27.8079</v>
      </c>
      <c r="AS7" s="9">
        <v>1.8181E-3</v>
      </c>
      <c r="AT7" s="9">
        <v>1.7068000000000001</v>
      </c>
      <c r="AU7">
        <f t="shared" si="1"/>
        <v>2.7807900000000001</v>
      </c>
      <c r="AV7" s="9">
        <v>9.5234000000000003E-5</v>
      </c>
      <c r="AW7" s="9">
        <v>6.8493999999999999E-2</v>
      </c>
      <c r="AX7" s="9">
        <v>6.0847000000000002E-3</v>
      </c>
      <c r="AY7" s="9">
        <v>4.3761999999999999</v>
      </c>
    </row>
    <row r="8" spans="1:51" x14ac:dyDescent="0.3">
      <c r="A8" t="s">
        <v>10</v>
      </c>
      <c r="B8" s="4">
        <v>8.3000000000019707E-3</v>
      </c>
      <c r="C8" s="4"/>
      <c r="D8" s="5">
        <v>0.29986600000000002</v>
      </c>
      <c r="E8" s="5">
        <v>11.123200000000001</v>
      </c>
      <c r="F8" s="5">
        <v>3.6501000000000001</v>
      </c>
      <c r="G8" s="35">
        <v>93.884</v>
      </c>
      <c r="H8" s="35">
        <v>313.0865</v>
      </c>
      <c r="I8" s="5">
        <v>11.123200000000001</v>
      </c>
      <c r="U8" t="s">
        <v>30</v>
      </c>
      <c r="V8">
        <v>5.8959999999999999</v>
      </c>
      <c r="W8" t="s">
        <v>114</v>
      </c>
      <c r="X8">
        <v>1.6875</v>
      </c>
      <c r="Y8">
        <v>5.3899999999999998E-3</v>
      </c>
      <c r="AA8" s="13">
        <v>9.2345000000000006</v>
      </c>
      <c r="AB8" s="14">
        <v>1.8752E-3</v>
      </c>
      <c r="AC8" s="9">
        <v>3.4371999999999998</v>
      </c>
      <c r="AD8" s="9">
        <v>2.1918E-4</v>
      </c>
      <c r="AE8" s="9">
        <v>0.23735000000000001</v>
      </c>
      <c r="AG8">
        <f t="shared" si="2"/>
        <v>21.917999999999999</v>
      </c>
      <c r="AI8">
        <v>32.363900000000001</v>
      </c>
      <c r="AJ8" s="9">
        <v>2.4134999999999998E-3</v>
      </c>
      <c r="AK8" s="9">
        <v>2.1185</v>
      </c>
      <c r="AL8">
        <f t="shared" si="0"/>
        <v>3.2363900000000001</v>
      </c>
      <c r="AM8" s="9">
        <v>8.6780000000000006E-5</v>
      </c>
      <c r="AN8" s="9">
        <v>5.3627000000000001E-2</v>
      </c>
      <c r="AO8" s="9">
        <v>6.4520999999999997E-3</v>
      </c>
      <c r="AP8" s="9">
        <v>3.9872000000000001</v>
      </c>
      <c r="AQ8" s="9"/>
      <c r="AR8">
        <v>31.779699999999998</v>
      </c>
      <c r="AS8" s="9">
        <v>2.2436000000000001E-3</v>
      </c>
      <c r="AT8" s="9">
        <v>1.9745999999999999</v>
      </c>
      <c r="AU8">
        <f t="shared" si="1"/>
        <v>3.1779699999999997</v>
      </c>
      <c r="AV8" s="9">
        <v>1.2254E-4</v>
      </c>
      <c r="AW8" s="9">
        <v>7.7117000000000005E-2</v>
      </c>
      <c r="AX8" s="9">
        <v>8.9578000000000001E-3</v>
      </c>
      <c r="AY8" s="9">
        <v>5.6375000000000002</v>
      </c>
    </row>
    <row r="9" spans="1:51" x14ac:dyDescent="0.3">
      <c r="A9" t="s">
        <v>11</v>
      </c>
      <c r="B9" s="4">
        <v>5.1956181533658703E-3</v>
      </c>
      <c r="C9" s="4"/>
      <c r="D9" s="5">
        <v>0.34826699999999999</v>
      </c>
      <c r="E9" s="5">
        <v>10.8811</v>
      </c>
      <c r="F9" s="5">
        <v>3.8357999999999999</v>
      </c>
      <c r="G9" s="35">
        <v>111.46</v>
      </c>
      <c r="H9" s="35">
        <v>320.05259999999998</v>
      </c>
      <c r="I9" s="5">
        <v>10.8811</v>
      </c>
      <c r="U9" t="s">
        <v>31</v>
      </c>
      <c r="V9">
        <v>7.8220000000000001</v>
      </c>
      <c r="W9" t="s">
        <v>114</v>
      </c>
      <c r="X9">
        <v>1.7124999999999999</v>
      </c>
      <c r="Y9">
        <v>5.3899999999999998E-3</v>
      </c>
      <c r="AA9" s="13">
        <v>9.6594999999999995</v>
      </c>
      <c r="AB9" s="14">
        <v>1.9247999999999999E-3</v>
      </c>
      <c r="AC9" s="9">
        <v>3.4887000000000001</v>
      </c>
      <c r="AD9" s="9">
        <v>1.1683E-4</v>
      </c>
      <c r="AE9" s="9">
        <v>0.12094000000000001</v>
      </c>
      <c r="AG9">
        <f t="shared" si="2"/>
        <v>11.683</v>
      </c>
      <c r="AI9">
        <v>38.958100000000002</v>
      </c>
      <c r="AJ9" s="9">
        <v>3.1221E-3</v>
      </c>
      <c r="AK9" s="9">
        <v>2.4823</v>
      </c>
      <c r="AL9">
        <f t="shared" si="0"/>
        <v>3.89581</v>
      </c>
      <c r="AM9" s="9">
        <v>9.0420000000000005E-5</v>
      </c>
      <c r="AN9" s="9">
        <v>4.6419000000000002E-2</v>
      </c>
      <c r="AO9" s="9">
        <v>8.0836999999999992E-3</v>
      </c>
      <c r="AP9" s="9">
        <v>4.1498999999999997</v>
      </c>
      <c r="AQ9" s="9"/>
      <c r="AR9">
        <v>37.945</v>
      </c>
      <c r="AS9" s="9">
        <v>3.3601E-3</v>
      </c>
      <c r="AT9" s="9">
        <v>2.5630999999999999</v>
      </c>
      <c r="AU9">
        <f t="shared" si="1"/>
        <v>3.7945000000000002</v>
      </c>
      <c r="AV9" s="9">
        <v>1.2604000000000001E-4</v>
      </c>
      <c r="AW9" s="9">
        <v>6.6434000000000007E-2</v>
      </c>
      <c r="AX9" s="9">
        <v>1.0962E-2</v>
      </c>
      <c r="AY9" s="9">
        <v>5.7779999999999996</v>
      </c>
    </row>
    <row r="10" spans="1:51" x14ac:dyDescent="0.3">
      <c r="A10" s="1"/>
      <c r="B10" s="1"/>
      <c r="C10" s="1"/>
      <c r="D10" s="5">
        <v>0.39515299999999998</v>
      </c>
      <c r="E10" s="5">
        <v>10.5906</v>
      </c>
      <c r="F10" s="5">
        <v>4.0228000000000002</v>
      </c>
      <c r="G10" s="35">
        <v>129.94</v>
      </c>
      <c r="H10" s="35">
        <v>328.8322</v>
      </c>
      <c r="I10" s="5">
        <v>10.5906</v>
      </c>
      <c r="U10" t="s">
        <v>32</v>
      </c>
      <c r="V10">
        <v>2.74</v>
      </c>
      <c r="W10" t="s">
        <v>114</v>
      </c>
      <c r="X10">
        <v>1.7375</v>
      </c>
      <c r="Y10">
        <v>5.3899999999999998E-3</v>
      </c>
      <c r="AA10" s="13">
        <v>10.104100000000001</v>
      </c>
      <c r="AB10" s="14">
        <v>1.9455E-3</v>
      </c>
      <c r="AC10" s="9">
        <v>3.5091000000000001</v>
      </c>
      <c r="AD10" s="9">
        <v>4.6360999999999999E-5</v>
      </c>
      <c r="AE10" s="9">
        <v>4.5883E-2</v>
      </c>
      <c r="AG10">
        <f t="shared" si="2"/>
        <v>4.6360999999999999</v>
      </c>
      <c r="AI10">
        <v>47.808300000000003</v>
      </c>
      <c r="AJ10" s="9">
        <v>3.8167000000000001E-3</v>
      </c>
      <c r="AK10" s="9">
        <v>2.7728999999999999</v>
      </c>
      <c r="AL10">
        <f t="shared" si="0"/>
        <v>4.7808299999999999</v>
      </c>
      <c r="AM10" s="9">
        <v>7.0423E-5</v>
      </c>
      <c r="AN10" s="9">
        <v>2.9461000000000001E-2</v>
      </c>
      <c r="AO10" s="9">
        <v>7.7248000000000004E-3</v>
      </c>
      <c r="AP10" s="9">
        <v>3.2315999999999998</v>
      </c>
      <c r="AQ10" s="9"/>
      <c r="AR10">
        <v>45.544800000000002</v>
      </c>
      <c r="AS10" s="9">
        <v>4.0172000000000003E-3</v>
      </c>
      <c r="AT10" s="9">
        <v>2.8515999999999999</v>
      </c>
      <c r="AU10">
        <f t="shared" si="1"/>
        <v>4.5544799999999999</v>
      </c>
      <c r="AV10" s="9">
        <v>1.0361000000000001E-4</v>
      </c>
      <c r="AW10" s="9">
        <v>4.5498999999999998E-2</v>
      </c>
      <c r="AX10" s="9">
        <v>1.0848E-2</v>
      </c>
      <c r="AY10" s="9">
        <v>4.7637999999999998</v>
      </c>
    </row>
    <row r="11" spans="1:51" ht="16.5" x14ac:dyDescent="0.3">
      <c r="A11" t="s">
        <v>12</v>
      </c>
      <c r="B11" s="5">
        <v>2.74</v>
      </c>
      <c r="C11" s="1"/>
      <c r="D11" s="5">
        <v>0.44952300000000001</v>
      </c>
      <c r="E11" s="5">
        <v>10.222300000000001</v>
      </c>
      <c r="F11" s="5">
        <v>4.2664</v>
      </c>
      <c r="G11" s="35">
        <v>153.13999999999999</v>
      </c>
      <c r="H11" s="35">
        <v>340.67989999999998</v>
      </c>
      <c r="I11" s="5">
        <v>10.222300000000001</v>
      </c>
      <c r="U11" t="s">
        <v>33</v>
      </c>
      <c r="V11">
        <v>30.07</v>
      </c>
      <c r="W11" t="s">
        <v>114</v>
      </c>
      <c r="X11">
        <v>1.7625</v>
      </c>
      <c r="Y11">
        <v>5.3899999999999998E-3</v>
      </c>
      <c r="AA11" s="15">
        <v>10.5692</v>
      </c>
      <c r="AB11" s="16">
        <v>1.9455E-3</v>
      </c>
      <c r="AC11" s="9">
        <v>3.5091000000000001</v>
      </c>
      <c r="AD11" s="9">
        <v>0</v>
      </c>
      <c r="AE11" s="9">
        <v>0</v>
      </c>
      <c r="AG11">
        <f t="shared" si="2"/>
        <v>0</v>
      </c>
      <c r="AI11">
        <v>60.746000000000002</v>
      </c>
      <c r="AJ11" s="9">
        <v>5.1501000000000003E-3</v>
      </c>
      <c r="AK11" s="9">
        <v>3.2119</v>
      </c>
      <c r="AL11">
        <f t="shared" si="0"/>
        <v>6.0746000000000002</v>
      </c>
      <c r="AM11" s="9">
        <v>8.3277999999999998E-5</v>
      </c>
      <c r="AN11" s="9">
        <v>2.7418000000000001E-2</v>
      </c>
      <c r="AO11" s="9">
        <v>1.1580999999999999E-2</v>
      </c>
      <c r="AP11" s="9">
        <v>3.8128000000000002</v>
      </c>
      <c r="AQ11" s="9"/>
      <c r="AR11">
        <v>58.308900000000001</v>
      </c>
      <c r="AS11" s="9">
        <v>6.7012E-3</v>
      </c>
      <c r="AT11" s="9">
        <v>3.7722000000000002</v>
      </c>
      <c r="AU11">
        <f t="shared" si="1"/>
        <v>5.8308900000000001</v>
      </c>
      <c r="AV11" s="9">
        <v>1.3988999999999999E-4</v>
      </c>
      <c r="AW11" s="9">
        <v>4.7981000000000003E-2</v>
      </c>
      <c r="AX11" s="9">
        <v>1.8610999999999999E-2</v>
      </c>
      <c r="AY11" s="9">
        <v>6.3834999999999997</v>
      </c>
    </row>
    <row r="12" spans="1:51" ht="16.5" x14ac:dyDescent="0.3">
      <c r="A12" t="s">
        <v>19</v>
      </c>
      <c r="B12" s="7">
        <f>E43</f>
        <v>11.262650000000001</v>
      </c>
      <c r="C12" s="7" t="s">
        <v>14</v>
      </c>
      <c r="D12" s="5">
        <v>0.50282300000000002</v>
      </c>
      <c r="E12" s="5">
        <v>9.7567000000000004</v>
      </c>
      <c r="F12" s="5">
        <v>4.5087000000000002</v>
      </c>
      <c r="G12" s="35">
        <v>179.48</v>
      </c>
      <c r="H12" s="35">
        <v>356.93740000000003</v>
      </c>
      <c r="I12" s="5">
        <v>9.7567000000000004</v>
      </c>
      <c r="U12" t="s">
        <v>34</v>
      </c>
      <c r="V12">
        <v>8.9700000000000006</v>
      </c>
      <c r="W12" t="s">
        <v>114</v>
      </c>
      <c r="X12">
        <v>1.7875000000000001</v>
      </c>
      <c r="Y12">
        <v>5.3899999999999998E-3</v>
      </c>
      <c r="AA12" s="15">
        <v>11.0557</v>
      </c>
      <c r="AB12" s="16">
        <v>1.9455E-3</v>
      </c>
      <c r="AC12" s="9">
        <v>3.5091000000000001</v>
      </c>
      <c r="AD12" s="9">
        <v>0</v>
      </c>
      <c r="AE12" s="9">
        <v>0</v>
      </c>
      <c r="AG12">
        <f t="shared" si="2"/>
        <v>0</v>
      </c>
      <c r="AI12">
        <v>87.072000000000003</v>
      </c>
      <c r="AJ12" s="9">
        <v>8.4439000000000007E-3</v>
      </c>
      <c r="AK12" s="9">
        <v>3.9683999999999999</v>
      </c>
      <c r="AL12">
        <f t="shared" si="0"/>
        <v>8.7072000000000003</v>
      </c>
      <c r="AM12" s="9">
        <v>8.9894000000000004E-5</v>
      </c>
      <c r="AN12" s="9">
        <v>2.0648E-2</v>
      </c>
      <c r="AO12" s="9">
        <v>1.7753999999999999E-2</v>
      </c>
      <c r="AP12" s="9">
        <v>4.0778999999999996</v>
      </c>
      <c r="AQ12" s="9"/>
      <c r="AR12">
        <v>81.390299999999996</v>
      </c>
      <c r="AS12" s="9">
        <v>1.0989000000000001E-2</v>
      </c>
      <c r="AT12" s="9">
        <v>4.8258999999999999</v>
      </c>
      <c r="AU12">
        <f t="shared" si="1"/>
        <v>8.13903</v>
      </c>
      <c r="AV12" s="9">
        <v>1.5896000000000001E-4</v>
      </c>
      <c r="AW12" s="9">
        <v>3.9061999999999999E-2</v>
      </c>
      <c r="AX12" s="9">
        <v>2.9516000000000001E-2</v>
      </c>
      <c r="AY12" s="9">
        <v>7.2530000000000001</v>
      </c>
    </row>
    <row r="13" spans="1:51" ht="16.5" x14ac:dyDescent="0.3">
      <c r="A13" t="s">
        <v>15</v>
      </c>
      <c r="B13" s="7">
        <f>E44</f>
        <v>0.4028518650217659</v>
      </c>
      <c r="C13" s="8">
        <f>B13/B12*100</f>
        <v>3.5768834601249786</v>
      </c>
      <c r="D13" s="5">
        <v>0.54652599999999996</v>
      </c>
      <c r="E13" s="5">
        <v>9.2857000000000003</v>
      </c>
      <c r="F13" s="5">
        <v>4.7046000000000001</v>
      </c>
      <c r="G13" s="35">
        <v>204.97</v>
      </c>
      <c r="H13" s="35">
        <v>375.04070000000002</v>
      </c>
      <c r="I13" s="5">
        <v>9.2857000000000003</v>
      </c>
      <c r="X13">
        <v>1.8125</v>
      </c>
      <c r="Y13">
        <v>5.3899999999999998E-3</v>
      </c>
      <c r="AA13" s="15">
        <v>11.5646</v>
      </c>
      <c r="AB13" s="16">
        <v>1.9455E-3</v>
      </c>
      <c r="AC13" s="9">
        <v>3.5091000000000001</v>
      </c>
      <c r="AD13" s="9">
        <v>0</v>
      </c>
      <c r="AE13" s="9">
        <v>0</v>
      </c>
      <c r="AG13">
        <f t="shared" si="2"/>
        <v>0</v>
      </c>
      <c r="AI13">
        <v>149.3194</v>
      </c>
      <c r="AJ13" s="9">
        <v>1.6906999999999998E-2</v>
      </c>
      <c r="AK13" s="9">
        <v>5.1020000000000003</v>
      </c>
      <c r="AL13">
        <f t="shared" si="0"/>
        <v>14.931940000000001</v>
      </c>
      <c r="AM13" s="9">
        <v>9.6335999999999994E-5</v>
      </c>
      <c r="AN13" s="9">
        <v>1.2903E-2</v>
      </c>
      <c r="AO13" s="9">
        <v>3.2143999999999999E-2</v>
      </c>
      <c r="AP13" s="9">
        <v>4.3053999999999997</v>
      </c>
      <c r="AQ13" s="9"/>
      <c r="AR13">
        <v>155.47720000000001</v>
      </c>
      <c r="AS13" s="9">
        <v>2.8346E-2</v>
      </c>
      <c r="AT13" s="9">
        <v>7.0586000000000002</v>
      </c>
      <c r="AU13">
        <f t="shared" si="1"/>
        <v>15.547720000000002</v>
      </c>
      <c r="AV13" s="9">
        <v>1.4321000000000001E-4</v>
      </c>
      <c r="AW13" s="9">
        <v>1.8422000000000001E-2</v>
      </c>
      <c r="AX13" s="9">
        <v>4.8557999999999997E-2</v>
      </c>
      <c r="AY13" s="9">
        <v>6.2464000000000004</v>
      </c>
    </row>
    <row r="14" spans="1:51" x14ac:dyDescent="0.3">
      <c r="A14" t="s">
        <v>16</v>
      </c>
      <c r="B14" s="7">
        <v>2.4611999999999998</v>
      </c>
      <c r="C14" s="7"/>
      <c r="D14" s="5">
        <v>0.59682299999999999</v>
      </c>
      <c r="E14" s="5">
        <v>8.6935000000000002</v>
      </c>
      <c r="F14" s="5">
        <v>4.9539999999999997</v>
      </c>
      <c r="G14" s="35">
        <v>239.08</v>
      </c>
      <c r="H14" s="35">
        <v>400.58659999999998</v>
      </c>
      <c r="I14" s="5">
        <v>8.6935000000000002</v>
      </c>
      <c r="U14" t="s">
        <v>35</v>
      </c>
      <c r="X14">
        <v>1.8374999999999999</v>
      </c>
      <c r="Y14">
        <v>5.3899999999999998E-3</v>
      </c>
      <c r="AA14" s="15">
        <v>12.0969</v>
      </c>
      <c r="AB14" s="16">
        <v>1.9581999999999998E-3</v>
      </c>
      <c r="AC14" s="9">
        <v>3.5196000000000001</v>
      </c>
      <c r="AD14" s="9">
        <v>2.3954000000000001E-5</v>
      </c>
      <c r="AE14" s="9">
        <v>1.9802E-2</v>
      </c>
      <c r="AG14">
        <f t="shared" si="2"/>
        <v>2.3954</v>
      </c>
      <c r="AI14">
        <v>1158.2201</v>
      </c>
      <c r="AJ14" s="9">
        <v>5.7532E-2</v>
      </c>
      <c r="AK14" s="9">
        <v>5.8034999999999997</v>
      </c>
      <c r="AL14">
        <f t="shared" si="0"/>
        <v>115.82201000000001</v>
      </c>
      <c r="AM14" s="9">
        <v>2.105E-5</v>
      </c>
      <c r="AN14" s="9">
        <v>3.6348000000000001E-4</v>
      </c>
      <c r="AO14" s="9">
        <v>3.9029000000000001E-2</v>
      </c>
      <c r="AP14" s="9">
        <v>0.67395000000000005</v>
      </c>
      <c r="AQ14" s="9"/>
      <c r="AR14">
        <v>921.33439999999996</v>
      </c>
      <c r="AS14" s="9">
        <v>5.8122E-2</v>
      </c>
      <c r="AT14" s="9">
        <v>7.7050000000000001</v>
      </c>
      <c r="AU14">
        <f t="shared" si="1"/>
        <v>92.133439999999993</v>
      </c>
      <c r="AV14" s="9">
        <v>2.1109999999999999E-5</v>
      </c>
      <c r="AW14" s="9">
        <v>4.5825E-4</v>
      </c>
      <c r="AX14" s="9">
        <v>3.3965000000000002E-2</v>
      </c>
      <c r="AY14" s="9">
        <v>0.73729</v>
      </c>
    </row>
    <row r="15" spans="1:51" x14ac:dyDescent="0.3">
      <c r="A15" t="s">
        <v>17</v>
      </c>
      <c r="B15" s="7">
        <v>2.5869</v>
      </c>
      <c r="C15" s="7"/>
      <c r="D15" s="5">
        <v>0.64536800000000005</v>
      </c>
      <c r="E15" s="5">
        <v>8.0779999999999994</v>
      </c>
      <c r="F15" s="5">
        <v>5.2333999999999996</v>
      </c>
      <c r="G15" s="35">
        <v>278.23</v>
      </c>
      <c r="H15" s="35">
        <v>431.11369999999999</v>
      </c>
      <c r="I15" s="5">
        <v>8.0779999999999994</v>
      </c>
      <c r="X15">
        <v>1.8625</v>
      </c>
      <c r="Y15">
        <v>0</v>
      </c>
      <c r="AA15" s="15">
        <v>12.653700000000001</v>
      </c>
      <c r="AB15" s="16">
        <v>2.0122E-3</v>
      </c>
      <c r="AC15" s="9">
        <v>3.5621999999999998</v>
      </c>
      <c r="AD15" s="9">
        <v>9.6904999999999995E-5</v>
      </c>
      <c r="AE15" s="9">
        <v>7.6582999999999998E-2</v>
      </c>
      <c r="AG15">
        <f t="shared" si="2"/>
        <v>9.6905000000000001</v>
      </c>
      <c r="AQ15" s="9"/>
      <c r="AR15">
        <v>1874.893</v>
      </c>
      <c r="AS15" s="9">
        <v>5.8122E-2</v>
      </c>
      <c r="AT15" s="9">
        <v>7.7050000000000001</v>
      </c>
      <c r="AU15">
        <f t="shared" si="1"/>
        <v>187.48930000000001</v>
      </c>
      <c r="AV15" s="9">
        <v>0</v>
      </c>
      <c r="AW15" s="9">
        <v>0</v>
      </c>
      <c r="AX15" s="9">
        <v>0</v>
      </c>
      <c r="AY15" s="9">
        <v>0</v>
      </c>
    </row>
    <row r="16" spans="1:51" x14ac:dyDescent="0.3">
      <c r="A16" s="1"/>
      <c r="B16" s="1"/>
      <c r="C16" s="1"/>
      <c r="D16" s="5">
        <v>0.697353</v>
      </c>
      <c r="E16" s="5">
        <v>7.3112000000000004</v>
      </c>
      <c r="F16" s="5">
        <v>5.5502000000000002</v>
      </c>
      <c r="G16" s="35">
        <v>332.17</v>
      </c>
      <c r="H16" s="35">
        <v>476.32330000000002</v>
      </c>
      <c r="I16" s="5">
        <v>7.3112000000000004</v>
      </c>
      <c r="T16" s="5">
        <f>MEDIAN(V16,V17)</f>
        <v>5.7825000000000001E-2</v>
      </c>
      <c r="U16" t="s">
        <v>36</v>
      </c>
      <c r="V16">
        <v>5.7529999999999998E-2</v>
      </c>
      <c r="W16" t="s">
        <v>37</v>
      </c>
      <c r="X16">
        <v>1.8875</v>
      </c>
      <c r="Y16">
        <v>0</v>
      </c>
      <c r="AA16" s="15">
        <v>13.2361</v>
      </c>
      <c r="AB16" s="16">
        <v>2.1232999999999998E-3</v>
      </c>
      <c r="AC16" s="9">
        <v>3.6461999999999999</v>
      </c>
      <c r="AD16" s="9">
        <v>1.9078000000000001E-4</v>
      </c>
      <c r="AE16" s="9">
        <v>0.14413000000000001</v>
      </c>
      <c r="AG16">
        <f t="shared" si="2"/>
        <v>19.078000000000003</v>
      </c>
      <c r="AK16" t="s">
        <v>87</v>
      </c>
      <c r="AM16" t="s">
        <v>88</v>
      </c>
      <c r="AN16" t="s">
        <v>89</v>
      </c>
      <c r="AQ16" s="9"/>
    </row>
    <row r="17" spans="1:49" ht="16.5" x14ac:dyDescent="0.3">
      <c r="A17" t="s">
        <v>18</v>
      </c>
      <c r="B17" s="5">
        <f>E9</f>
        <v>10.8811</v>
      </c>
      <c r="C17" s="5"/>
      <c r="D17" s="5">
        <v>0.75189600000000001</v>
      </c>
      <c r="E17" s="5">
        <v>6.4747000000000003</v>
      </c>
      <c r="F17" s="5">
        <v>5.9958</v>
      </c>
      <c r="G17" s="35">
        <v>404.42</v>
      </c>
      <c r="H17" s="35">
        <v>537.86159999999995</v>
      </c>
      <c r="I17" s="5">
        <v>6.4747000000000003</v>
      </c>
      <c r="U17" t="s">
        <v>38</v>
      </c>
      <c r="V17">
        <v>5.8119999999999998E-2</v>
      </c>
      <c r="W17" t="s">
        <v>37</v>
      </c>
      <c r="X17">
        <v>1.9125000000000001</v>
      </c>
      <c r="Y17">
        <v>0</v>
      </c>
      <c r="AA17" s="15">
        <v>13.8453</v>
      </c>
      <c r="AB17" s="16">
        <v>2.2780000000000001E-3</v>
      </c>
      <c r="AC17" s="9">
        <v>3.7578999999999998</v>
      </c>
      <c r="AD17" s="9">
        <v>2.5391999999999998E-4</v>
      </c>
      <c r="AE17" s="9">
        <v>0.18340000000000001</v>
      </c>
      <c r="AG17">
        <f t="shared" si="2"/>
        <v>25.391999999999999</v>
      </c>
      <c r="AT17" t="s">
        <v>87</v>
      </c>
      <c r="AV17" t="s">
        <v>96</v>
      </c>
      <c r="AW17" t="s">
        <v>89</v>
      </c>
    </row>
    <row r="18" spans="1:49" x14ac:dyDescent="0.3">
      <c r="A18" s="1"/>
      <c r="B18" s="1"/>
      <c r="C18" s="1"/>
      <c r="D18" s="5">
        <v>0.79861599999999999</v>
      </c>
      <c r="E18" s="5">
        <v>5.6508000000000003</v>
      </c>
      <c r="F18" s="5">
        <v>6.4467999999999996</v>
      </c>
      <c r="G18" s="35">
        <v>492.18</v>
      </c>
      <c r="H18" s="35">
        <v>616.28859999999997</v>
      </c>
      <c r="I18" s="5">
        <v>5.6508000000000003</v>
      </c>
      <c r="U18" t="s">
        <v>39</v>
      </c>
      <c r="V18">
        <v>5.5809999999999998E-2</v>
      </c>
      <c r="W18" t="s">
        <v>37</v>
      </c>
      <c r="X18">
        <v>1.9375</v>
      </c>
      <c r="Y18">
        <v>0</v>
      </c>
      <c r="AA18" s="15">
        <v>14.4826</v>
      </c>
      <c r="AB18" s="16">
        <v>2.4562999999999998E-3</v>
      </c>
      <c r="AC18" s="9">
        <v>3.8811</v>
      </c>
      <c r="AD18" s="9">
        <v>2.7985E-4</v>
      </c>
      <c r="AE18" s="9">
        <v>0.19323000000000001</v>
      </c>
      <c r="AG18">
        <f t="shared" si="2"/>
        <v>27.984999999999999</v>
      </c>
      <c r="AK18" t="s">
        <v>90</v>
      </c>
      <c r="AM18" t="s">
        <v>91</v>
      </c>
      <c r="AN18" t="s">
        <v>138</v>
      </c>
    </row>
    <row r="19" spans="1:49" x14ac:dyDescent="0.3">
      <c r="A19" s="1"/>
      <c r="C19" s="1"/>
      <c r="D19" s="5">
        <v>0.846557</v>
      </c>
      <c r="E19" s="5">
        <v>4.8232999999999997</v>
      </c>
      <c r="F19" s="5">
        <v>7.2218999999999998</v>
      </c>
      <c r="G19" s="35">
        <v>611.24</v>
      </c>
      <c r="H19" s="35">
        <v>722.02679999999998</v>
      </c>
      <c r="I19" s="5">
        <v>4.8232999999999997</v>
      </c>
      <c r="U19" t="s">
        <v>40</v>
      </c>
      <c r="V19">
        <v>5.6610000000000001E-2</v>
      </c>
      <c r="W19" t="s">
        <v>37</v>
      </c>
      <c r="X19">
        <v>1.9624999999999999</v>
      </c>
      <c r="Y19">
        <v>0</v>
      </c>
      <c r="AA19" s="15">
        <v>15.1492</v>
      </c>
      <c r="AB19" s="16">
        <v>2.6462999999999999E-3</v>
      </c>
      <c r="AC19" s="9">
        <v>4.0065</v>
      </c>
      <c r="AD19" s="9">
        <v>2.8508E-4</v>
      </c>
      <c r="AE19" s="9">
        <v>0.18817999999999999</v>
      </c>
      <c r="AG19">
        <f t="shared" si="2"/>
        <v>28.507999999999999</v>
      </c>
      <c r="AK19" t="s">
        <v>92</v>
      </c>
      <c r="AM19" t="s">
        <v>93</v>
      </c>
      <c r="AN19" t="s">
        <v>113</v>
      </c>
      <c r="AT19" t="s">
        <v>90</v>
      </c>
      <c r="AV19" t="s">
        <v>91</v>
      </c>
      <c r="AW19" t="s">
        <v>140</v>
      </c>
    </row>
    <row r="20" spans="1:49" ht="16.5" x14ac:dyDescent="0.3">
      <c r="A20" s="1" t="s">
        <v>142</v>
      </c>
      <c r="B20">
        <v>0.50875999999999999</v>
      </c>
      <c r="C20" s="1"/>
      <c r="D20" s="5">
        <v>0.90156700000000001</v>
      </c>
      <c r="E20" s="5">
        <v>3.8700999999999999</v>
      </c>
      <c r="F20" s="5">
        <v>9.0330999999999992</v>
      </c>
      <c r="G20" s="35">
        <v>811.28</v>
      </c>
      <c r="H20" s="35">
        <v>899.85069999999996</v>
      </c>
      <c r="I20" s="5">
        <v>3.8700999999999999</v>
      </c>
      <c r="U20" t="s">
        <v>41</v>
      </c>
      <c r="V20">
        <v>1.069E-2</v>
      </c>
      <c r="W20" t="s">
        <v>37</v>
      </c>
      <c r="X20">
        <v>1.9875</v>
      </c>
      <c r="Y20">
        <v>0</v>
      </c>
      <c r="AA20" s="15">
        <v>15.846500000000001</v>
      </c>
      <c r="AB20" s="16">
        <v>2.8452999999999998E-3</v>
      </c>
      <c r="AC20" s="9">
        <v>4.1319999999999997</v>
      </c>
      <c r="AD20" s="9">
        <v>2.853E-4</v>
      </c>
      <c r="AE20" s="9">
        <v>0.18004000000000001</v>
      </c>
      <c r="AG20">
        <f t="shared" si="2"/>
        <v>28.53</v>
      </c>
      <c r="AK20" t="s">
        <v>94</v>
      </c>
      <c r="AM20" t="s">
        <v>95</v>
      </c>
      <c r="AN20" t="s">
        <v>139</v>
      </c>
      <c r="AT20" t="s">
        <v>92</v>
      </c>
      <c r="AV20" t="s">
        <v>93</v>
      </c>
      <c r="AW20" t="s">
        <v>113</v>
      </c>
    </row>
    <row r="21" spans="1:49" ht="16.5" x14ac:dyDescent="0.3">
      <c r="A21" s="1" t="s">
        <v>143</v>
      </c>
      <c r="B21" s="5">
        <f>B7/B20</f>
        <v>3.1399874203946849</v>
      </c>
      <c r="C21" s="1"/>
      <c r="D21" s="5">
        <v>0.94769800000000004</v>
      </c>
      <c r="E21" s="5">
        <v>3.1133999999999999</v>
      </c>
      <c r="F21" s="5">
        <v>13.676600000000001</v>
      </c>
      <c r="G21" s="35">
        <v>1060</v>
      </c>
      <c r="H21" s="35">
        <v>1118.5479</v>
      </c>
      <c r="I21" s="5">
        <v>3.1133999999999999</v>
      </c>
      <c r="U21" t="s">
        <v>42</v>
      </c>
      <c r="V21">
        <v>4.6950000000000004E-3</v>
      </c>
      <c r="W21" t="s">
        <v>37</v>
      </c>
      <c r="X21">
        <v>2.0125000000000002</v>
      </c>
      <c r="Y21">
        <v>0</v>
      </c>
      <c r="AA21" s="15">
        <v>16.575800000000001</v>
      </c>
      <c r="AB21" s="16">
        <v>3.0306999999999999E-3</v>
      </c>
      <c r="AC21" s="9">
        <v>4.2439</v>
      </c>
      <c r="AD21" s="9">
        <v>2.542E-4</v>
      </c>
      <c r="AE21" s="9">
        <v>0.15336</v>
      </c>
      <c r="AG21">
        <f t="shared" si="2"/>
        <v>25.419999999999998</v>
      </c>
      <c r="AT21" t="s">
        <v>94</v>
      </c>
      <c r="AV21" t="s">
        <v>95</v>
      </c>
      <c r="AW21" t="s">
        <v>141</v>
      </c>
    </row>
    <row r="22" spans="1:49" x14ac:dyDescent="0.3">
      <c r="A22" s="1"/>
      <c r="B22" s="1"/>
      <c r="C22" s="1"/>
      <c r="D22" s="5">
        <v>0.99547399999999997</v>
      </c>
      <c r="E22" s="5">
        <v>0.77290000000000003</v>
      </c>
      <c r="F22" s="5">
        <v>39.236199999999997</v>
      </c>
      <c r="G22" s="35">
        <v>4485.2</v>
      </c>
      <c r="H22" s="35">
        <v>4505.5559999999996</v>
      </c>
      <c r="I22" s="5">
        <v>0.77290000000000003</v>
      </c>
      <c r="U22" t="s">
        <v>43</v>
      </c>
      <c r="V22">
        <v>3.5699999999999998E-3</v>
      </c>
      <c r="W22" t="s">
        <v>37</v>
      </c>
      <c r="X22">
        <v>2.0375000000000001</v>
      </c>
      <c r="Y22">
        <v>0</v>
      </c>
      <c r="AA22" s="15">
        <v>17.338799999999999</v>
      </c>
      <c r="AB22" s="16">
        <v>3.1724000000000001E-3</v>
      </c>
      <c r="AC22" s="9">
        <v>4.3255999999999997</v>
      </c>
      <c r="AD22" s="9">
        <v>1.8574999999999999E-4</v>
      </c>
      <c r="AE22" s="9">
        <v>0.10713</v>
      </c>
      <c r="AG22">
        <f t="shared" si="2"/>
        <v>18.574999999999999</v>
      </c>
    </row>
    <row r="23" spans="1:49" x14ac:dyDescent="0.3">
      <c r="A23" s="1"/>
      <c r="B23" s="1"/>
      <c r="C23" s="1"/>
      <c r="D23" s="5">
        <v>0.99407999999999996</v>
      </c>
      <c r="E23" s="5">
        <v>1.0124</v>
      </c>
      <c r="F23" s="5">
        <v>39.289200000000001</v>
      </c>
      <c r="G23" s="35">
        <v>3419.6</v>
      </c>
      <c r="H23" s="35">
        <v>3439.9751999999999</v>
      </c>
      <c r="I23" s="5">
        <v>1.0124</v>
      </c>
      <c r="U23" t="s">
        <v>44</v>
      </c>
      <c r="V23">
        <v>3.712E-2</v>
      </c>
      <c r="W23" t="s">
        <v>37</v>
      </c>
      <c r="X23">
        <v>2.0625</v>
      </c>
      <c r="Y23">
        <v>0</v>
      </c>
      <c r="AA23" s="15">
        <v>18.136900000000001</v>
      </c>
      <c r="AB23" s="16">
        <v>3.2761000000000001E-3</v>
      </c>
      <c r="AC23" s="9">
        <v>4.3827999999999996</v>
      </c>
      <c r="AD23" s="9">
        <v>1.2990000000000001E-4</v>
      </c>
      <c r="AE23" s="9">
        <v>7.1620000000000003E-2</v>
      </c>
      <c r="AG23">
        <f t="shared" si="2"/>
        <v>12.990000000000002</v>
      </c>
    </row>
    <row r="24" spans="1:49" x14ac:dyDescent="0.3">
      <c r="A24" s="1"/>
      <c r="B24" s="1"/>
      <c r="C24" s="1"/>
      <c r="D24" s="5">
        <v>0.95343</v>
      </c>
      <c r="E24" s="5">
        <v>4.1962000000000002</v>
      </c>
      <c r="F24" s="5">
        <v>20.701899999999998</v>
      </c>
      <c r="G24" s="35">
        <v>791.27</v>
      </c>
      <c r="H24" s="35">
        <v>829.91660000000002</v>
      </c>
      <c r="I24" s="5">
        <v>4.1962000000000002</v>
      </c>
      <c r="X24">
        <v>2.0874999999999999</v>
      </c>
      <c r="Y24">
        <v>0</v>
      </c>
      <c r="AA24" s="17">
        <v>18.971699999999998</v>
      </c>
      <c r="AB24" s="18">
        <v>3.2937000000000001E-3</v>
      </c>
      <c r="AC24" s="9">
        <v>4.3921000000000001</v>
      </c>
      <c r="AD24" s="9">
        <v>2.1168000000000001E-5</v>
      </c>
      <c r="AE24" s="9">
        <v>1.1157E-2</v>
      </c>
      <c r="AG24">
        <f t="shared" si="2"/>
        <v>2.1168</v>
      </c>
    </row>
    <row r="25" spans="1:49" x14ac:dyDescent="0.3">
      <c r="A25" s="1"/>
      <c r="B25" s="1"/>
      <c r="C25" s="1"/>
      <c r="D25" s="5">
        <v>0.89016700000000004</v>
      </c>
      <c r="E25" s="5">
        <v>5.3219000000000003</v>
      </c>
      <c r="F25" s="5">
        <v>11.1325</v>
      </c>
      <c r="G25" s="35">
        <v>582.5</v>
      </c>
      <c r="H25" s="35">
        <v>654.3741</v>
      </c>
      <c r="I25" s="5">
        <v>5.3219000000000003</v>
      </c>
      <c r="U25" t="s">
        <v>45</v>
      </c>
      <c r="X25">
        <v>2.1124999999999998</v>
      </c>
      <c r="Y25">
        <v>0</v>
      </c>
      <c r="AA25" s="17">
        <v>19.844899999999999</v>
      </c>
      <c r="AB25" s="18">
        <v>3.2937000000000001E-3</v>
      </c>
      <c r="AC25" s="9">
        <v>4.3921000000000001</v>
      </c>
      <c r="AD25" s="9">
        <v>0</v>
      </c>
      <c r="AE25" s="9">
        <v>0</v>
      </c>
      <c r="AG25">
        <f t="shared" si="2"/>
        <v>0</v>
      </c>
    </row>
    <row r="26" spans="1:49" x14ac:dyDescent="0.3">
      <c r="A26" s="1"/>
      <c r="B26" s="1"/>
      <c r="C26" s="1"/>
      <c r="D26" s="5">
        <v>0.84457499999999996</v>
      </c>
      <c r="E26" s="5">
        <v>5.9739000000000004</v>
      </c>
      <c r="F26" s="5">
        <v>8.8306000000000004</v>
      </c>
      <c r="G26" s="35">
        <v>492.35</v>
      </c>
      <c r="H26" s="35">
        <v>582.95899999999995</v>
      </c>
      <c r="I26" s="5">
        <v>5.9739000000000004</v>
      </c>
      <c r="X26">
        <v>2.1375000000000002</v>
      </c>
      <c r="Y26">
        <v>0</v>
      </c>
      <c r="AA26" s="17">
        <v>20.758299999999998</v>
      </c>
      <c r="AB26" s="18">
        <v>3.3186000000000001E-3</v>
      </c>
      <c r="AC26" s="9">
        <v>4.4040999999999997</v>
      </c>
      <c r="AD26" s="9">
        <v>2.7212999999999998E-5</v>
      </c>
      <c r="AE26" s="9">
        <v>1.3109000000000001E-2</v>
      </c>
      <c r="AG26">
        <f t="shared" si="2"/>
        <v>2.7212999999999998</v>
      </c>
    </row>
    <row r="27" spans="1:49" x14ac:dyDescent="0.3">
      <c r="A27" s="1"/>
      <c r="B27" s="1"/>
      <c r="C27" s="1"/>
      <c r="D27" s="5">
        <v>0.78174299999999997</v>
      </c>
      <c r="E27" s="5">
        <v>6.9316000000000004</v>
      </c>
      <c r="F27" s="5">
        <v>7.2967000000000004</v>
      </c>
      <c r="G27" s="35">
        <v>392.75</v>
      </c>
      <c r="H27" s="35">
        <v>502.40870000000001</v>
      </c>
      <c r="I27" s="5">
        <v>6.9316000000000004</v>
      </c>
      <c r="U27" t="s">
        <v>46</v>
      </c>
      <c r="V27">
        <v>16.96</v>
      </c>
      <c r="W27" t="s">
        <v>115</v>
      </c>
      <c r="X27">
        <v>2.1625000000000001</v>
      </c>
      <c r="Y27">
        <v>0</v>
      </c>
      <c r="AA27" s="17">
        <v>21.713799999999999</v>
      </c>
      <c r="AB27" s="18">
        <v>3.4196000000000001E-3</v>
      </c>
      <c r="AC27" s="9">
        <v>4.4505999999999997</v>
      </c>
      <c r="AD27" s="9">
        <v>1.0571E-4</v>
      </c>
      <c r="AE27" s="9">
        <v>4.8684999999999999E-2</v>
      </c>
      <c r="AG27">
        <f t="shared" si="2"/>
        <v>10.571</v>
      </c>
    </row>
    <row r="28" spans="1:49" x14ac:dyDescent="0.3">
      <c r="A28" s="1"/>
      <c r="B28" s="1"/>
      <c r="C28" s="1"/>
      <c r="D28" s="5">
        <v>0.74896499999999999</v>
      </c>
      <c r="E28" s="5">
        <v>7.4923999999999999</v>
      </c>
      <c r="F28" s="5">
        <v>6.8571</v>
      </c>
      <c r="G28" s="35">
        <v>348.13</v>
      </c>
      <c r="H28" s="35">
        <v>464.80950000000001</v>
      </c>
      <c r="I28" s="5">
        <v>7.4923999999999999</v>
      </c>
      <c r="U28" t="s">
        <v>47</v>
      </c>
      <c r="V28">
        <v>20.89</v>
      </c>
      <c r="W28" t="s">
        <v>115</v>
      </c>
      <c r="X28">
        <v>2.1875</v>
      </c>
      <c r="Y28">
        <v>0</v>
      </c>
      <c r="AA28" s="17">
        <v>22.713200000000001</v>
      </c>
      <c r="AB28" s="18">
        <v>3.5626E-3</v>
      </c>
      <c r="AC28" s="9">
        <v>4.5134999999999996</v>
      </c>
      <c r="AD28" s="9">
        <v>1.4304000000000001E-4</v>
      </c>
      <c r="AE28" s="9">
        <v>6.2977000000000005E-2</v>
      </c>
      <c r="AG28">
        <f t="shared" si="2"/>
        <v>14.304000000000002</v>
      </c>
    </row>
    <row r="29" spans="1:49" x14ac:dyDescent="0.3">
      <c r="A29" s="1"/>
      <c r="B29" s="1"/>
      <c r="C29" s="1"/>
      <c r="D29" s="5">
        <v>0.68405700000000003</v>
      </c>
      <c r="E29" s="5">
        <v>8.4190000000000005</v>
      </c>
      <c r="F29" s="5">
        <v>6.1222000000000003</v>
      </c>
      <c r="G29" s="35">
        <v>282.95999999999998</v>
      </c>
      <c r="H29" s="35">
        <v>413.65170000000001</v>
      </c>
      <c r="I29" s="5">
        <v>8.4190000000000005</v>
      </c>
      <c r="U29" t="s">
        <v>48</v>
      </c>
      <c r="V29">
        <v>16.96</v>
      </c>
      <c r="W29" t="s">
        <v>115</v>
      </c>
      <c r="X29">
        <v>2.2124999999999999</v>
      </c>
      <c r="Y29">
        <v>0</v>
      </c>
      <c r="AA29" s="17">
        <v>23.758600000000001</v>
      </c>
      <c r="AB29" s="18">
        <v>3.7488E-3</v>
      </c>
      <c r="AC29" s="9">
        <v>4.5918999999999999</v>
      </c>
      <c r="AD29" s="9">
        <v>1.7810999999999999E-4</v>
      </c>
      <c r="AE29" s="9">
        <v>7.4966000000000005E-2</v>
      </c>
      <c r="AG29">
        <f t="shared" si="2"/>
        <v>17.811</v>
      </c>
    </row>
    <row r="30" spans="1:49" x14ac:dyDescent="0.3">
      <c r="A30" s="1"/>
      <c r="B30" s="1"/>
      <c r="C30" s="1"/>
      <c r="D30" s="5">
        <v>0.64932599999999996</v>
      </c>
      <c r="E30" s="5">
        <v>8.8828999999999994</v>
      </c>
      <c r="F30" s="5">
        <v>5.8197999999999999</v>
      </c>
      <c r="G30" s="35">
        <v>254.57</v>
      </c>
      <c r="H30" s="35">
        <v>392.0489</v>
      </c>
      <c r="I30" s="5">
        <v>8.8828999999999994</v>
      </c>
      <c r="U30" t="s">
        <v>49</v>
      </c>
      <c r="V30">
        <v>20.89</v>
      </c>
      <c r="W30" t="s">
        <v>115</v>
      </c>
      <c r="X30">
        <v>2.2374999999999998</v>
      </c>
      <c r="Y30">
        <v>0</v>
      </c>
      <c r="AA30" s="19">
        <v>24.8522</v>
      </c>
      <c r="AB30" s="20">
        <v>3.9518000000000001E-3</v>
      </c>
      <c r="AC30" s="9">
        <v>4.6736000000000004</v>
      </c>
      <c r="AD30" s="9">
        <v>1.8563E-4</v>
      </c>
      <c r="AE30" s="9">
        <v>7.4691999999999995E-2</v>
      </c>
      <c r="AG30">
        <f t="shared" si="2"/>
        <v>18.562999999999999</v>
      </c>
    </row>
    <row r="31" spans="1:49" x14ac:dyDescent="0.3">
      <c r="A31" s="1"/>
      <c r="B31" s="1"/>
      <c r="C31" s="1"/>
      <c r="D31" s="5">
        <v>0.592858</v>
      </c>
      <c r="E31" s="5">
        <v>9.6587999999999994</v>
      </c>
      <c r="F31" s="5">
        <v>5.4504999999999999</v>
      </c>
      <c r="G31" s="35">
        <v>213.76</v>
      </c>
      <c r="H31" s="35">
        <v>360.55470000000003</v>
      </c>
      <c r="I31" s="5">
        <v>9.6587999999999994</v>
      </c>
      <c r="U31" t="s">
        <v>50</v>
      </c>
      <c r="V31">
        <v>26.54</v>
      </c>
      <c r="W31" t="s">
        <v>115</v>
      </c>
      <c r="X31">
        <v>2.2625000000000002</v>
      </c>
      <c r="Y31">
        <v>0</v>
      </c>
      <c r="AA31" s="19">
        <v>25.996099999999998</v>
      </c>
      <c r="AB31" s="20">
        <v>4.1710000000000002E-3</v>
      </c>
      <c r="AC31" s="9">
        <v>4.7579000000000002</v>
      </c>
      <c r="AD31" s="9">
        <v>1.9165E-4</v>
      </c>
      <c r="AE31" s="9">
        <v>7.3720999999999995E-2</v>
      </c>
      <c r="AG31">
        <f t="shared" si="2"/>
        <v>19.164999999999999</v>
      </c>
    </row>
    <row r="32" spans="1:49" x14ac:dyDescent="0.3">
      <c r="A32" s="1"/>
      <c r="B32" s="1"/>
      <c r="C32" s="1"/>
      <c r="D32" s="5">
        <v>0.53839400000000004</v>
      </c>
      <c r="E32" s="5">
        <v>10.3459</v>
      </c>
      <c r="F32" s="5">
        <v>5.1494</v>
      </c>
      <c r="G32" s="35">
        <v>181.23</v>
      </c>
      <c r="H32" s="35">
        <v>336.608</v>
      </c>
      <c r="I32" s="5">
        <v>10.3459</v>
      </c>
      <c r="U32" t="s">
        <v>51</v>
      </c>
      <c r="V32">
        <v>12.6</v>
      </c>
      <c r="W32" t="s">
        <v>115</v>
      </c>
      <c r="X32">
        <v>2.2875000000000001</v>
      </c>
      <c r="Y32">
        <v>0</v>
      </c>
      <c r="AA32" s="19">
        <v>27.192599999999999</v>
      </c>
      <c r="AB32" s="20">
        <v>4.4196000000000001E-3</v>
      </c>
      <c r="AC32" s="9">
        <v>4.8493000000000004</v>
      </c>
      <c r="AD32" s="9">
        <v>2.0781E-4</v>
      </c>
      <c r="AE32" s="9">
        <v>7.6420000000000002E-2</v>
      </c>
      <c r="AG32">
        <f t="shared" si="2"/>
        <v>20.780999999999999</v>
      </c>
    </row>
    <row r="33" spans="1:33" x14ac:dyDescent="0.3">
      <c r="A33" s="1"/>
      <c r="B33" s="1"/>
      <c r="C33" s="1"/>
      <c r="D33" s="5">
        <v>0.48599199999999998</v>
      </c>
      <c r="E33" s="5">
        <v>10.8058</v>
      </c>
      <c r="F33" s="5">
        <v>4.8299000000000003</v>
      </c>
      <c r="G33" s="35">
        <v>156.63</v>
      </c>
      <c r="H33" s="35">
        <v>322.2833</v>
      </c>
      <c r="I33" s="5">
        <v>10.8058</v>
      </c>
      <c r="U33" t="s">
        <v>52</v>
      </c>
      <c r="V33">
        <v>1.8380000000000001</v>
      </c>
      <c r="W33" t="s">
        <v>115</v>
      </c>
      <c r="X33">
        <v>2.3125</v>
      </c>
      <c r="Y33">
        <v>0</v>
      </c>
      <c r="AA33" s="19">
        <v>28.444299999999998</v>
      </c>
      <c r="AB33" s="20">
        <v>4.6791999999999997E-3</v>
      </c>
      <c r="AC33" s="9">
        <v>4.9405999999999999</v>
      </c>
      <c r="AD33" s="9">
        <v>2.0736999999999999E-4</v>
      </c>
      <c r="AE33" s="9">
        <v>7.2902999999999996E-2</v>
      </c>
      <c r="AG33">
        <f t="shared" si="2"/>
        <v>20.736999999999998</v>
      </c>
    </row>
    <row r="34" spans="1:33" x14ac:dyDescent="0.3">
      <c r="A34" s="1"/>
      <c r="B34" s="1"/>
      <c r="C34" s="1"/>
      <c r="D34" s="5">
        <v>0.43498399999999998</v>
      </c>
      <c r="E34" s="5">
        <v>11.2256</v>
      </c>
      <c r="F34" s="5">
        <v>4.5646000000000004</v>
      </c>
      <c r="G34" s="35">
        <v>134.94999999999999</v>
      </c>
      <c r="H34" s="35">
        <v>310.23050000000001</v>
      </c>
      <c r="I34" s="5">
        <v>11.2256</v>
      </c>
      <c r="U34" t="s">
        <v>53</v>
      </c>
      <c r="V34">
        <v>2.2610000000000001</v>
      </c>
      <c r="W34" t="s">
        <v>115</v>
      </c>
      <c r="X34">
        <v>2.3374999999999999</v>
      </c>
      <c r="Y34">
        <v>0</v>
      </c>
      <c r="AA34" s="19">
        <v>29.753499999999999</v>
      </c>
      <c r="AB34" s="20">
        <v>4.9166000000000001E-3</v>
      </c>
      <c r="AC34" s="9">
        <v>5.0204000000000004</v>
      </c>
      <c r="AD34" s="9">
        <v>1.8131000000000001E-4</v>
      </c>
      <c r="AE34" s="9">
        <v>6.0937999999999999E-2</v>
      </c>
      <c r="AG34">
        <f t="shared" si="2"/>
        <v>18.131</v>
      </c>
    </row>
    <row r="35" spans="1:33" x14ac:dyDescent="0.3">
      <c r="A35" s="1"/>
      <c r="B35" s="1"/>
      <c r="C35" s="1"/>
      <c r="D35" s="5">
        <v>0.38802700000000001</v>
      </c>
      <c r="E35" s="5">
        <v>11.5799</v>
      </c>
      <c r="F35" s="5">
        <v>4.3474000000000004</v>
      </c>
      <c r="G35" s="35">
        <v>116.69</v>
      </c>
      <c r="H35" s="35">
        <v>300.73840000000001</v>
      </c>
      <c r="I35" s="5">
        <v>11.5799</v>
      </c>
      <c r="U35" t="s">
        <v>54</v>
      </c>
      <c r="V35">
        <v>69.959999999999994</v>
      </c>
      <c r="W35" t="s">
        <v>115</v>
      </c>
      <c r="X35">
        <v>2.3624999999999998</v>
      </c>
      <c r="Y35">
        <v>0</v>
      </c>
      <c r="AA35" s="19">
        <v>31.123000000000001</v>
      </c>
      <c r="AB35" s="20">
        <v>5.1221000000000001E-3</v>
      </c>
      <c r="AC35" s="9">
        <v>5.0864000000000003</v>
      </c>
      <c r="AD35" s="9">
        <v>1.5006000000000001E-4</v>
      </c>
      <c r="AE35" s="9">
        <v>4.8216000000000002E-2</v>
      </c>
      <c r="AG35">
        <f t="shared" si="2"/>
        <v>15.006</v>
      </c>
    </row>
    <row r="36" spans="1:33" x14ac:dyDescent="0.3">
      <c r="A36" s="1"/>
      <c r="B36" s="1"/>
      <c r="C36" s="1"/>
      <c r="D36" s="5">
        <v>0.33516499999999999</v>
      </c>
      <c r="E36" s="5">
        <v>11.771800000000001</v>
      </c>
      <c r="F36" s="5">
        <v>4.0679999999999996</v>
      </c>
      <c r="G36" s="35">
        <v>99.153999999999996</v>
      </c>
      <c r="H36" s="35">
        <v>295.8356</v>
      </c>
      <c r="I36" s="5">
        <v>11.771800000000001</v>
      </c>
      <c r="X36">
        <v>2.3875000000000002</v>
      </c>
      <c r="Y36">
        <v>0</v>
      </c>
      <c r="AA36" s="19">
        <v>32.555500000000002</v>
      </c>
      <c r="AB36" s="20">
        <v>5.1926999999999997E-3</v>
      </c>
      <c r="AC36" s="9">
        <v>5.1081000000000003</v>
      </c>
      <c r="AD36" s="9">
        <v>4.9308000000000003E-5</v>
      </c>
      <c r="AE36" s="9">
        <v>1.5146E-2</v>
      </c>
      <c r="AG36">
        <f t="shared" si="2"/>
        <v>4.9308000000000005</v>
      </c>
    </row>
    <row r="37" spans="1:33" x14ac:dyDescent="0.3">
      <c r="A37" s="1"/>
      <c r="B37" s="1"/>
      <c r="C37" s="1"/>
      <c r="D37" s="5">
        <v>0.28171400000000002</v>
      </c>
      <c r="E37" s="5">
        <v>11.949400000000001</v>
      </c>
      <c r="F37" s="5">
        <v>3.8220999999999998</v>
      </c>
      <c r="G37" s="35">
        <v>82.102000000000004</v>
      </c>
      <c r="H37" s="35">
        <v>291.43900000000002</v>
      </c>
      <c r="I37" s="5">
        <v>11.949400000000001</v>
      </c>
      <c r="X37">
        <v>2.4125000000000001</v>
      </c>
      <c r="Y37">
        <v>0</v>
      </c>
      <c r="AA37" s="19">
        <v>34.054000000000002</v>
      </c>
      <c r="AB37" s="20">
        <v>5.2712000000000002E-3</v>
      </c>
      <c r="AC37" s="9">
        <v>5.1311999999999998</v>
      </c>
      <c r="AD37" s="9">
        <v>5.2392999999999998E-5</v>
      </c>
      <c r="AE37" s="9">
        <v>1.5386E-2</v>
      </c>
      <c r="AG37">
        <f t="shared" si="2"/>
        <v>5.2393000000000001</v>
      </c>
    </row>
    <row r="38" spans="1:33" x14ac:dyDescent="0.3">
      <c r="A38" s="1"/>
      <c r="B38" s="1"/>
      <c r="C38" s="1"/>
      <c r="D38" s="5">
        <v>0.237846</v>
      </c>
      <c r="E38" s="5">
        <v>11.944699999999999</v>
      </c>
      <c r="F38" s="5">
        <v>3.6006999999999998</v>
      </c>
      <c r="G38" s="35">
        <v>69.344999999999999</v>
      </c>
      <c r="H38" s="35">
        <v>291.55380000000002</v>
      </c>
      <c r="I38" s="5">
        <v>11.944699999999999</v>
      </c>
      <c r="X38">
        <v>2.4375</v>
      </c>
      <c r="Y38">
        <v>0</v>
      </c>
      <c r="AA38" s="19">
        <v>35.621400000000001</v>
      </c>
      <c r="AB38" s="20">
        <v>5.4916000000000001E-3</v>
      </c>
      <c r="AC38" s="9">
        <v>5.1929999999999996</v>
      </c>
      <c r="AD38" s="9">
        <v>1.4058000000000001E-4</v>
      </c>
      <c r="AE38" s="9">
        <v>3.9466000000000001E-2</v>
      </c>
      <c r="AG38">
        <f t="shared" si="2"/>
        <v>14.058000000000002</v>
      </c>
    </row>
    <row r="39" spans="1:33" x14ac:dyDescent="0.3">
      <c r="A39" s="1"/>
      <c r="B39" s="1"/>
      <c r="C39" s="1"/>
      <c r="D39" s="5">
        <v>0.19045000000000001</v>
      </c>
      <c r="E39" s="5">
        <v>11.894</v>
      </c>
      <c r="F39" s="5">
        <v>3.3755000000000002</v>
      </c>
      <c r="G39" s="35">
        <v>55.762999999999998</v>
      </c>
      <c r="H39" s="35">
        <v>292.79539999999997</v>
      </c>
      <c r="I39" s="5">
        <v>11.894</v>
      </c>
      <c r="L39" t="s">
        <v>160</v>
      </c>
      <c r="M39" t="s">
        <v>161</v>
      </c>
      <c r="N39" t="s">
        <v>162</v>
      </c>
      <c r="X39">
        <v>2.4624999999999999</v>
      </c>
      <c r="Y39">
        <v>0</v>
      </c>
      <c r="AA39" s="19">
        <v>37.261000000000003</v>
      </c>
      <c r="AB39" s="20">
        <v>5.8141E-3</v>
      </c>
      <c r="AC39" s="9">
        <v>5.2796000000000003</v>
      </c>
      <c r="AD39" s="9">
        <v>1.9670000000000001E-4</v>
      </c>
      <c r="AE39" s="9">
        <v>5.2790999999999998E-2</v>
      </c>
      <c r="AG39">
        <f t="shared" si="2"/>
        <v>19.670000000000002</v>
      </c>
    </row>
    <row r="40" spans="1:33" x14ac:dyDescent="0.3">
      <c r="A40" s="1"/>
      <c r="B40" s="1"/>
      <c r="C40" s="1"/>
      <c r="D40" s="5">
        <v>0.138903</v>
      </c>
      <c r="E40" s="5">
        <v>11.666499999999999</v>
      </c>
      <c r="F40" s="5">
        <v>3.1128</v>
      </c>
      <c r="G40" s="35">
        <v>41.463000000000001</v>
      </c>
      <c r="H40" s="35">
        <v>298.50630000000001</v>
      </c>
      <c r="I40" s="5">
        <v>11.666499999999999</v>
      </c>
      <c r="K40" s="21" t="s">
        <v>156</v>
      </c>
      <c r="L40" s="44">
        <f>AVERAGE(F34,F33,F32)/AVERAGE(F31,F30,F29,F28)</f>
        <v>0.79967779537256989</v>
      </c>
      <c r="M40" s="26">
        <f t="shared" ref="M40:N40" si="3">AVERAGE(G34,G33,G32)/AVERAGE(G31,G30,G29,G28)</f>
        <v>0.57340537131699743</v>
      </c>
      <c r="N40" s="26">
        <f t="shared" si="3"/>
        <v>0.79222014968381382</v>
      </c>
      <c r="X40">
        <v>2.4874999999999998</v>
      </c>
      <c r="Y40">
        <v>0</v>
      </c>
      <c r="AA40" s="19">
        <v>38.975999999999999</v>
      </c>
      <c r="AB40" s="20">
        <v>6.3071999999999998E-3</v>
      </c>
      <c r="AC40" s="9">
        <v>5.4061000000000003</v>
      </c>
      <c r="AD40" s="9">
        <v>2.8750999999999999E-4</v>
      </c>
      <c r="AE40" s="9">
        <v>7.3766999999999999E-2</v>
      </c>
      <c r="AG40">
        <f t="shared" si="2"/>
        <v>28.750999999999998</v>
      </c>
    </row>
    <row r="41" spans="1:33" x14ac:dyDescent="0.3">
      <c r="A41" s="1"/>
      <c r="B41" s="1"/>
      <c r="C41" s="1"/>
      <c r="D41" s="5">
        <v>8.8691999999999993E-2</v>
      </c>
      <c r="E41" s="5">
        <v>11.154</v>
      </c>
      <c r="F41" s="5">
        <v>2.8119999999999998</v>
      </c>
      <c r="G41" s="35">
        <v>27.692</v>
      </c>
      <c r="H41" s="35">
        <v>312.2226</v>
      </c>
      <c r="I41" s="5">
        <v>11.154</v>
      </c>
      <c r="K41" s="39" t="s">
        <v>157</v>
      </c>
      <c r="L41" s="45">
        <f>AVERAGE(F31,F30,F29,F28)/AVERAGE(F17,F16,F15,F14)</f>
        <v>1.1157757184793911</v>
      </c>
      <c r="M41" s="26">
        <f t="shared" ref="M41:N41" si="4">AVERAGE(G31,G30,G29,G28)/AVERAGE(G17,G16,G15,G14)</f>
        <v>0.87680038280564643</v>
      </c>
      <c r="N41" s="26">
        <f t="shared" si="4"/>
        <v>0.88362201506355864</v>
      </c>
      <c r="X41">
        <v>2.5125000000000002</v>
      </c>
      <c r="Y41">
        <v>0</v>
      </c>
      <c r="AA41" s="19">
        <v>40.770000000000003</v>
      </c>
      <c r="AB41" s="20">
        <v>6.8522000000000001E-3</v>
      </c>
      <c r="AC41" s="9">
        <v>5.5397999999999996</v>
      </c>
      <c r="AD41" s="9">
        <v>3.0383E-4</v>
      </c>
      <c r="AE41" s="9">
        <v>7.4524000000000007E-2</v>
      </c>
      <c r="AG41">
        <f t="shared" si="2"/>
        <v>30.382999999999999</v>
      </c>
    </row>
    <row r="42" spans="1:33" x14ac:dyDescent="0.3">
      <c r="A42" s="1"/>
      <c r="B42" s="1"/>
      <c r="C42" s="1"/>
      <c r="D42" s="5">
        <v>3.9558000000000003E-2</v>
      </c>
      <c r="E42" s="5">
        <v>10.1922</v>
      </c>
      <c r="F42" s="5">
        <v>2.4380999999999999</v>
      </c>
      <c r="G42" s="35">
        <v>13.516</v>
      </c>
      <c r="H42" s="35">
        <v>341.68579999999997</v>
      </c>
      <c r="I42" s="5">
        <v>10.1922</v>
      </c>
      <c r="K42" s="40" t="s">
        <v>158</v>
      </c>
      <c r="L42" s="46">
        <f>AVERAGE(F22,F23)</f>
        <v>39.262699999999995</v>
      </c>
      <c r="M42" s="35">
        <f t="shared" ref="M42:N42" si="5">AVERAGE(G22,G23)</f>
        <v>3952.3999999999996</v>
      </c>
      <c r="N42" s="35">
        <f t="shared" si="5"/>
        <v>3972.7655999999997</v>
      </c>
      <c r="X42">
        <v>2.5375000000000001</v>
      </c>
      <c r="Y42">
        <v>0</v>
      </c>
      <c r="AA42" s="19">
        <v>42.646500000000003</v>
      </c>
      <c r="AB42" s="20">
        <v>7.3378999999999996E-3</v>
      </c>
      <c r="AC42" s="9">
        <v>5.6536999999999997</v>
      </c>
      <c r="AD42" s="9">
        <v>2.5882999999999999E-4</v>
      </c>
      <c r="AE42" s="9">
        <v>6.0691000000000002E-2</v>
      </c>
      <c r="AG42">
        <f t="shared" si="2"/>
        <v>25.882999999999999</v>
      </c>
    </row>
    <row r="43" spans="1:33" ht="16.5" x14ac:dyDescent="0.3">
      <c r="A43" s="1"/>
      <c r="B43" s="1"/>
      <c r="C43" s="1"/>
      <c r="D43" s="1" t="s">
        <v>19</v>
      </c>
      <c r="E43" s="7">
        <f>MEDIAN(E4:E9,E36:E41)</f>
        <v>11.262650000000001</v>
      </c>
      <c r="F43" s="5">
        <f>AVERAGE(E4:E9,E36:E41)</f>
        <v>11.416383333333334</v>
      </c>
      <c r="G43" s="5"/>
      <c r="H43" s="5"/>
      <c r="I43" s="5"/>
      <c r="X43">
        <v>2.5625</v>
      </c>
      <c r="Y43">
        <v>0</v>
      </c>
      <c r="AA43" s="19">
        <v>44.609499999999997</v>
      </c>
      <c r="AB43" s="20">
        <v>7.7986000000000002E-3</v>
      </c>
      <c r="AC43" s="9">
        <v>5.7568999999999999</v>
      </c>
      <c r="AD43" s="9">
        <v>2.3466000000000001E-4</v>
      </c>
      <c r="AE43" s="9">
        <v>5.2603999999999998E-2</v>
      </c>
      <c r="AG43">
        <f t="shared" si="2"/>
        <v>23.466000000000001</v>
      </c>
    </row>
    <row r="44" spans="1:33" ht="16.5" x14ac:dyDescent="0.3">
      <c r="A44" s="1"/>
      <c r="B44" s="1"/>
      <c r="C44" s="1"/>
      <c r="D44" s="1" t="s">
        <v>15</v>
      </c>
      <c r="E44" s="7">
        <f>STDEV(E4:E9,E36:E41)</f>
        <v>0.4028518650217659</v>
      </c>
      <c r="X44">
        <v>2.5874999999999999</v>
      </c>
      <c r="Y44">
        <v>0</v>
      </c>
      <c r="AA44" s="19">
        <v>46.662799999999997</v>
      </c>
      <c r="AB44" s="20">
        <v>8.2328999999999996E-3</v>
      </c>
      <c r="AC44" s="9">
        <v>5.85</v>
      </c>
      <c r="AD44" s="9">
        <v>2.1151000000000001E-4</v>
      </c>
      <c r="AE44" s="9">
        <v>4.5326999999999999E-2</v>
      </c>
      <c r="AG44">
        <f t="shared" si="2"/>
        <v>21.151</v>
      </c>
    </row>
    <row r="45" spans="1:33" x14ac:dyDescent="0.3">
      <c r="X45">
        <v>2.6124999999999998</v>
      </c>
      <c r="Y45">
        <v>0</v>
      </c>
      <c r="AA45" s="19">
        <v>48.810499999999998</v>
      </c>
      <c r="AB45" s="20">
        <v>8.6082999999999993E-3</v>
      </c>
      <c r="AC45" s="9">
        <v>5.9268999999999998</v>
      </c>
      <c r="AD45" s="9">
        <v>1.7479E-4</v>
      </c>
      <c r="AE45" s="9">
        <v>3.5810000000000002E-2</v>
      </c>
      <c r="AG45">
        <f t="shared" si="2"/>
        <v>17.478999999999999</v>
      </c>
    </row>
    <row r="46" spans="1:33" x14ac:dyDescent="0.3">
      <c r="X46">
        <v>2.6375000000000002</v>
      </c>
      <c r="Y46">
        <v>0</v>
      </c>
      <c r="AA46" s="21">
        <v>51.057200000000002</v>
      </c>
      <c r="AB46" s="22">
        <v>9.0735E-3</v>
      </c>
      <c r="AC46" s="9">
        <v>6.0179999999999998</v>
      </c>
      <c r="AD46" s="9">
        <v>2.0708E-4</v>
      </c>
      <c r="AE46" s="9">
        <v>4.0557999999999997E-2</v>
      </c>
      <c r="AG46">
        <f t="shared" si="2"/>
        <v>20.708000000000002</v>
      </c>
    </row>
    <row r="47" spans="1:33" x14ac:dyDescent="0.3">
      <c r="X47">
        <v>2.6625000000000001</v>
      </c>
      <c r="Y47">
        <v>0</v>
      </c>
      <c r="AA47" s="21">
        <v>53.407200000000003</v>
      </c>
      <c r="AB47" s="22">
        <v>9.7745999999999996E-3</v>
      </c>
      <c r="AC47" s="9">
        <v>6.1493000000000002</v>
      </c>
      <c r="AD47" s="9">
        <v>2.9836000000000001E-4</v>
      </c>
      <c r="AE47" s="9">
        <v>5.5863999999999997E-2</v>
      </c>
      <c r="AG47">
        <f t="shared" si="2"/>
        <v>29.836000000000002</v>
      </c>
    </row>
    <row r="48" spans="1:33" x14ac:dyDescent="0.3">
      <c r="X48">
        <v>2.6875</v>
      </c>
      <c r="Y48">
        <v>0</v>
      </c>
      <c r="AA48" s="21">
        <v>55.865499999999997</v>
      </c>
      <c r="AB48" s="22">
        <v>1.0385E-2</v>
      </c>
      <c r="AC48" s="9">
        <v>6.2586000000000004</v>
      </c>
      <c r="AD48" s="9">
        <v>2.4841000000000002E-4</v>
      </c>
      <c r="AE48" s="9">
        <v>4.4465999999999999E-2</v>
      </c>
      <c r="AG48">
        <f t="shared" si="2"/>
        <v>24.841000000000001</v>
      </c>
    </row>
    <row r="49" spans="24:33" x14ac:dyDescent="0.3">
      <c r="X49">
        <v>2.7124999999999999</v>
      </c>
      <c r="Y49">
        <v>0</v>
      </c>
      <c r="AA49" s="21">
        <v>58.436799999999998</v>
      </c>
      <c r="AB49" s="22">
        <v>1.0975E-2</v>
      </c>
      <c r="AC49" s="9">
        <v>6.3594999999999997</v>
      </c>
      <c r="AD49" s="9">
        <v>2.2927000000000001E-4</v>
      </c>
      <c r="AE49" s="9">
        <v>3.9233999999999998E-2</v>
      </c>
      <c r="AG49">
        <f t="shared" si="2"/>
        <v>22.927</v>
      </c>
    </row>
    <row r="50" spans="24:33" x14ac:dyDescent="0.3">
      <c r="X50">
        <v>2.7374999999999998</v>
      </c>
      <c r="Y50">
        <v>0</v>
      </c>
      <c r="AA50" s="21">
        <v>61.1265</v>
      </c>
      <c r="AB50" s="22">
        <v>1.1592999999999999E-2</v>
      </c>
      <c r="AC50" s="9">
        <v>6.4606000000000003</v>
      </c>
      <c r="AD50" s="9">
        <v>2.297E-4</v>
      </c>
      <c r="AE50" s="9">
        <v>3.7576999999999999E-2</v>
      </c>
      <c r="AG50">
        <f t="shared" si="2"/>
        <v>22.97</v>
      </c>
    </row>
    <row r="51" spans="24:33" x14ac:dyDescent="0.3">
      <c r="X51">
        <v>2.7625000000000002</v>
      </c>
      <c r="Y51">
        <v>0</v>
      </c>
      <c r="AA51" s="21">
        <v>63.940100000000001</v>
      </c>
      <c r="AB51" s="22">
        <v>1.2257000000000001E-2</v>
      </c>
      <c r="AC51" s="9">
        <v>6.5644</v>
      </c>
      <c r="AD51" s="9">
        <v>2.3597000000000001E-4</v>
      </c>
      <c r="AE51" s="9">
        <v>3.6905E-2</v>
      </c>
      <c r="AG51">
        <f t="shared" si="2"/>
        <v>23.597000000000001</v>
      </c>
    </row>
    <row r="52" spans="24:33" x14ac:dyDescent="0.3">
      <c r="X52">
        <v>2.7875000000000001</v>
      </c>
      <c r="Y52">
        <v>0</v>
      </c>
      <c r="AA52" s="21">
        <v>66.883099999999999</v>
      </c>
      <c r="AB52" s="22">
        <v>1.3263E-2</v>
      </c>
      <c r="AC52" s="9">
        <v>6.7148000000000003</v>
      </c>
      <c r="AD52" s="9">
        <v>3.4183E-4</v>
      </c>
      <c r="AE52" s="9">
        <v>5.1108000000000001E-2</v>
      </c>
      <c r="AG52">
        <f t="shared" si="2"/>
        <v>34.183</v>
      </c>
    </row>
    <row r="53" spans="24:33" x14ac:dyDescent="0.3">
      <c r="X53">
        <v>2.8125</v>
      </c>
      <c r="Y53">
        <v>0</v>
      </c>
      <c r="AA53" s="21">
        <v>69.961600000000004</v>
      </c>
      <c r="AB53" s="22">
        <v>1.5093000000000001E-2</v>
      </c>
      <c r="AC53" s="9">
        <v>6.9763999999999999</v>
      </c>
      <c r="AD53" s="9">
        <v>5.9447000000000005E-4</v>
      </c>
      <c r="AE53" s="9">
        <v>8.4971000000000005E-2</v>
      </c>
      <c r="AG53">
        <f t="shared" si="2"/>
        <v>59.447000000000003</v>
      </c>
    </row>
    <row r="54" spans="24:33" x14ac:dyDescent="0.3">
      <c r="X54">
        <v>2.8374999999999999</v>
      </c>
      <c r="Y54">
        <v>0</v>
      </c>
      <c r="AA54" s="21">
        <v>73.181799999999996</v>
      </c>
      <c r="AB54" s="22">
        <v>1.6508999999999999E-2</v>
      </c>
      <c r="AC54" s="9">
        <v>7.17</v>
      </c>
      <c r="AD54" s="9">
        <v>4.3999000000000002E-4</v>
      </c>
      <c r="AE54" s="9">
        <v>6.0123000000000003E-2</v>
      </c>
      <c r="AG54">
        <f t="shared" si="2"/>
        <v>43.999000000000002</v>
      </c>
    </row>
    <row r="55" spans="24:33" x14ac:dyDescent="0.3">
      <c r="X55">
        <v>2.8624999999999998</v>
      </c>
      <c r="Y55">
        <v>0</v>
      </c>
      <c r="AA55" s="21">
        <v>76.550200000000004</v>
      </c>
      <c r="AB55" s="22">
        <v>1.7711999999999999E-2</v>
      </c>
      <c r="AC55" s="9">
        <v>7.3270999999999997</v>
      </c>
      <c r="AD55" s="9">
        <v>3.57E-4</v>
      </c>
      <c r="AE55" s="9">
        <v>4.6635999999999997E-2</v>
      </c>
      <c r="AG55">
        <f t="shared" si="2"/>
        <v>35.700000000000003</v>
      </c>
    </row>
    <row r="56" spans="24:33" x14ac:dyDescent="0.3">
      <c r="X56">
        <v>2.8875000000000002</v>
      </c>
      <c r="Y56">
        <v>1.0000000000000001E-5</v>
      </c>
      <c r="AA56" s="21">
        <v>80.073599999999999</v>
      </c>
      <c r="AB56" s="22">
        <v>1.8879E-2</v>
      </c>
      <c r="AC56" s="9">
        <v>7.4728000000000003</v>
      </c>
      <c r="AD56" s="9">
        <v>3.3112000000000001E-4</v>
      </c>
      <c r="AE56" s="9">
        <v>4.1352E-2</v>
      </c>
      <c r="AG56">
        <f t="shared" si="2"/>
        <v>33.112000000000002</v>
      </c>
    </row>
    <row r="57" spans="24:33" x14ac:dyDescent="0.3">
      <c r="X57">
        <v>2.9125000000000001</v>
      </c>
      <c r="Y57">
        <v>1.0000000000000001E-5</v>
      </c>
      <c r="AA57" s="21">
        <v>83.759200000000007</v>
      </c>
      <c r="AB57" s="22">
        <v>2.0032000000000001E-2</v>
      </c>
      <c r="AC57" s="9">
        <v>7.6105</v>
      </c>
      <c r="AD57" s="9">
        <v>3.1294E-4</v>
      </c>
      <c r="AE57" s="9">
        <v>3.7361999999999999E-2</v>
      </c>
      <c r="AG57">
        <f t="shared" si="2"/>
        <v>31.294</v>
      </c>
    </row>
    <row r="58" spans="24:33" x14ac:dyDescent="0.3">
      <c r="X58">
        <v>2.9375</v>
      </c>
      <c r="Y58">
        <v>1.0000000000000001E-5</v>
      </c>
      <c r="AA58" s="21">
        <v>87.614500000000007</v>
      </c>
      <c r="AB58" s="22">
        <v>2.1170000000000001E-2</v>
      </c>
      <c r="AC58" s="9">
        <v>7.7404000000000002</v>
      </c>
      <c r="AD58" s="9">
        <v>2.9516999999999998E-4</v>
      </c>
      <c r="AE58" s="9">
        <v>3.3689999999999998E-2</v>
      </c>
      <c r="AG58">
        <f t="shared" si="2"/>
        <v>29.516999999999999</v>
      </c>
    </row>
    <row r="59" spans="24:33" x14ac:dyDescent="0.3">
      <c r="X59">
        <v>2.9624999999999999</v>
      </c>
      <c r="Y59">
        <v>1.0000000000000001E-5</v>
      </c>
      <c r="AA59" s="21">
        <v>91.647199999999998</v>
      </c>
      <c r="AB59" s="22">
        <v>2.2282E-2</v>
      </c>
      <c r="AC59" s="9">
        <v>7.8616999999999999</v>
      </c>
      <c r="AD59" s="9">
        <v>2.7569999999999998E-4</v>
      </c>
      <c r="AE59" s="9">
        <v>3.0082999999999999E-2</v>
      </c>
      <c r="AG59">
        <f t="shared" si="2"/>
        <v>27.569999999999997</v>
      </c>
    </row>
    <row r="60" spans="24:33" x14ac:dyDescent="0.3">
      <c r="X60">
        <v>2.9874999999999998</v>
      </c>
      <c r="Y60">
        <v>1.0000000000000001E-5</v>
      </c>
      <c r="AA60" s="21">
        <v>95.865499999999997</v>
      </c>
      <c r="AB60" s="22">
        <v>2.3354E-2</v>
      </c>
      <c r="AC60" s="9">
        <v>7.9734999999999996</v>
      </c>
      <c r="AD60" s="9">
        <v>2.5418000000000001E-4</v>
      </c>
      <c r="AE60" s="9">
        <v>2.6513999999999999E-2</v>
      </c>
      <c r="AG60">
        <f t="shared" si="2"/>
        <v>25.417999999999999</v>
      </c>
    </row>
    <row r="61" spans="24:33" x14ac:dyDescent="0.3">
      <c r="X61">
        <v>3.0125000000000002</v>
      </c>
      <c r="Y61">
        <v>1.0000000000000001E-5</v>
      </c>
      <c r="AA61" s="21">
        <v>100.27800000000001</v>
      </c>
      <c r="AB61" s="22">
        <v>2.4361000000000001E-2</v>
      </c>
      <c r="AC61" s="9">
        <v>8.0739999999999998</v>
      </c>
      <c r="AD61" s="9">
        <v>2.2818E-4</v>
      </c>
      <c r="AE61" s="9">
        <v>2.2755000000000001E-2</v>
      </c>
      <c r="AG61">
        <f t="shared" si="2"/>
        <v>22.818000000000001</v>
      </c>
    </row>
    <row r="62" spans="24:33" x14ac:dyDescent="0.3">
      <c r="X62">
        <v>3.0375000000000001</v>
      </c>
      <c r="Y62">
        <v>1.0000000000000001E-5</v>
      </c>
      <c r="AA62" s="21">
        <v>104.89360000000001</v>
      </c>
      <c r="AB62" s="22">
        <v>2.5205999999999999E-2</v>
      </c>
      <c r="AC62" s="9">
        <v>8.1545000000000005</v>
      </c>
      <c r="AD62" s="9">
        <v>1.8301999999999999E-4</v>
      </c>
      <c r="AE62" s="9">
        <v>1.7448000000000002E-2</v>
      </c>
      <c r="AG62">
        <f t="shared" si="2"/>
        <v>18.302</v>
      </c>
    </row>
    <row r="63" spans="24:33" x14ac:dyDescent="0.3">
      <c r="X63">
        <v>3.0625</v>
      </c>
      <c r="Y63">
        <v>1.0000000000000001E-5</v>
      </c>
      <c r="AA63" s="23">
        <v>109.7216</v>
      </c>
      <c r="AB63" s="24">
        <v>2.6039E-2</v>
      </c>
      <c r="AC63" s="9">
        <v>8.2303999999999995</v>
      </c>
      <c r="AD63" s="9">
        <v>1.7250999999999999E-4</v>
      </c>
      <c r="AE63" s="9">
        <v>1.5723000000000001E-2</v>
      </c>
      <c r="AG63">
        <f t="shared" si="2"/>
        <v>17.250999999999998</v>
      </c>
    </row>
    <row r="64" spans="24:33" x14ac:dyDescent="0.3">
      <c r="X64">
        <v>3.0874999999999999</v>
      </c>
      <c r="Y64">
        <v>1.0000000000000001E-5</v>
      </c>
      <c r="AA64" s="23">
        <v>114.7718</v>
      </c>
      <c r="AB64" s="24">
        <v>2.6872E-2</v>
      </c>
      <c r="AC64" s="9">
        <v>8.3030000000000008</v>
      </c>
      <c r="AD64" s="9">
        <v>1.6506999999999999E-4</v>
      </c>
      <c r="AE64" s="9">
        <v>1.4383E-2</v>
      </c>
      <c r="AG64">
        <f t="shared" si="2"/>
        <v>16.506999999999998</v>
      </c>
    </row>
    <row r="65" spans="24:33" x14ac:dyDescent="0.3">
      <c r="X65">
        <v>3.1124999999999998</v>
      </c>
      <c r="Y65">
        <v>1.0000000000000001E-5</v>
      </c>
      <c r="AA65" s="23">
        <v>120.0545</v>
      </c>
      <c r="AB65" s="24">
        <v>2.7692999999999999E-2</v>
      </c>
      <c r="AC65" s="9">
        <v>8.3713999999999995</v>
      </c>
      <c r="AD65" s="9">
        <v>1.5532E-4</v>
      </c>
      <c r="AE65" s="9">
        <v>1.2937000000000001E-2</v>
      </c>
      <c r="AG65">
        <f t="shared" si="2"/>
        <v>15.532</v>
      </c>
    </row>
    <row r="66" spans="24:33" x14ac:dyDescent="0.3">
      <c r="X66">
        <v>3.1375000000000002</v>
      </c>
      <c r="Y66">
        <v>1.0000000000000001E-5</v>
      </c>
      <c r="AA66" s="23">
        <v>125.5804</v>
      </c>
      <c r="AB66" s="24">
        <v>2.8308E-2</v>
      </c>
      <c r="AC66" s="9">
        <v>8.4204000000000008</v>
      </c>
      <c r="AD66" s="9">
        <v>1.1136E-4</v>
      </c>
      <c r="AE66" s="9">
        <v>8.8675000000000004E-3</v>
      </c>
      <c r="AG66">
        <f t="shared" si="2"/>
        <v>11.136000000000001</v>
      </c>
    </row>
    <row r="67" spans="24:33" x14ac:dyDescent="0.3">
      <c r="X67">
        <v>3.1625000000000001</v>
      </c>
      <c r="Y67">
        <v>1.0000000000000001E-5</v>
      </c>
      <c r="AA67" s="23">
        <v>131.36060000000001</v>
      </c>
      <c r="AB67" s="24">
        <v>2.8736000000000001E-2</v>
      </c>
      <c r="AC67" s="9">
        <v>8.4529999999999994</v>
      </c>
      <c r="AD67" s="9">
        <v>7.4096000000000003E-5</v>
      </c>
      <c r="AE67" s="9">
        <v>5.6407000000000002E-3</v>
      </c>
      <c r="AG67">
        <f t="shared" si="2"/>
        <v>7.4096000000000002</v>
      </c>
    </row>
    <row r="68" spans="24:33" x14ac:dyDescent="0.3">
      <c r="X68">
        <v>3.1875</v>
      </c>
      <c r="Y68">
        <v>1.0000000000000001E-5</v>
      </c>
      <c r="AA68" s="23">
        <v>137.4068</v>
      </c>
      <c r="AB68" s="24">
        <v>2.9339E-2</v>
      </c>
      <c r="AC68" s="9">
        <v>8.4969000000000001</v>
      </c>
      <c r="AD68" s="9">
        <v>9.9729999999999996E-5</v>
      </c>
      <c r="AE68" s="9">
        <v>7.2579000000000003E-3</v>
      </c>
      <c r="AG68">
        <f t="shared" si="2"/>
        <v>9.972999999999999</v>
      </c>
    </row>
    <row r="69" spans="24:33" x14ac:dyDescent="0.3">
      <c r="X69">
        <v>3.2124999999999999</v>
      </c>
      <c r="Y69">
        <v>1.0000000000000001E-5</v>
      </c>
      <c r="AA69" s="23">
        <v>143.73140000000001</v>
      </c>
      <c r="AB69" s="24">
        <v>3.0145000000000002E-2</v>
      </c>
      <c r="AC69" s="9">
        <v>8.5528999999999993</v>
      </c>
      <c r="AD69" s="9">
        <v>1.2737999999999999E-4</v>
      </c>
      <c r="AE69" s="9">
        <v>8.8626999999999994E-3</v>
      </c>
      <c r="AG69">
        <f t="shared" ref="AG69:AG74" si="6">AD69*100000</f>
        <v>12.738</v>
      </c>
    </row>
    <row r="70" spans="24:33" x14ac:dyDescent="0.3">
      <c r="X70">
        <v>3.2374999999999998</v>
      </c>
      <c r="Y70">
        <v>1.0000000000000001E-5</v>
      </c>
      <c r="AA70" s="23">
        <v>150.34700000000001</v>
      </c>
      <c r="AB70" s="24">
        <v>3.1067999999999998E-2</v>
      </c>
      <c r="AC70" s="9">
        <v>8.6143000000000001</v>
      </c>
      <c r="AD70" s="9">
        <v>1.3955E-4</v>
      </c>
      <c r="AE70" s="9">
        <v>9.2820000000000003E-3</v>
      </c>
      <c r="AG70">
        <f t="shared" si="6"/>
        <v>13.955</v>
      </c>
    </row>
    <row r="71" spans="24:33" x14ac:dyDescent="0.3">
      <c r="X71">
        <v>3.2625000000000002</v>
      </c>
      <c r="Y71">
        <v>2.0000000000000002E-5</v>
      </c>
      <c r="AA71" s="23">
        <v>157.2672</v>
      </c>
      <c r="AB71" s="24">
        <v>3.2280000000000003E-2</v>
      </c>
      <c r="AC71" s="9">
        <v>8.6913999999999998</v>
      </c>
      <c r="AD71" s="9">
        <v>1.7506999999999999E-4</v>
      </c>
      <c r="AE71" s="9">
        <v>1.1132E-2</v>
      </c>
      <c r="AG71">
        <f t="shared" si="6"/>
        <v>17.506999999999998</v>
      </c>
    </row>
    <row r="72" spans="24:33" x14ac:dyDescent="0.3">
      <c r="X72">
        <v>3.2875000000000001</v>
      </c>
      <c r="Y72">
        <v>2.0000000000000002E-5</v>
      </c>
      <c r="AA72" s="23">
        <v>164.5059</v>
      </c>
      <c r="AB72" s="24">
        <v>3.3499000000000001E-2</v>
      </c>
      <c r="AC72" s="9">
        <v>8.7654999999999994</v>
      </c>
      <c r="AD72" s="9">
        <v>1.685E-4</v>
      </c>
      <c r="AE72" s="9">
        <v>1.0243E-2</v>
      </c>
      <c r="AG72">
        <f t="shared" si="6"/>
        <v>16.850000000000001</v>
      </c>
    </row>
    <row r="73" spans="24:33" x14ac:dyDescent="0.3">
      <c r="X73">
        <v>3.3125</v>
      </c>
      <c r="Y73">
        <v>2.0000000000000002E-5</v>
      </c>
      <c r="AA73" s="23">
        <v>172.07769999999999</v>
      </c>
      <c r="AB73" s="24">
        <v>3.474E-2</v>
      </c>
      <c r="AC73" s="9">
        <v>8.8376000000000001</v>
      </c>
      <c r="AD73" s="9">
        <v>1.6383000000000001E-4</v>
      </c>
      <c r="AE73" s="9">
        <v>9.5207E-3</v>
      </c>
      <c r="AG73">
        <f t="shared" si="6"/>
        <v>16.382999999999999</v>
      </c>
    </row>
    <row r="74" spans="24:33" x14ac:dyDescent="0.3">
      <c r="X74">
        <v>3.3374999999999999</v>
      </c>
      <c r="Y74">
        <v>2.0000000000000002E-5</v>
      </c>
      <c r="AA74" s="23">
        <v>179.99809999999999</v>
      </c>
      <c r="AB74" s="24">
        <v>3.7116000000000003E-2</v>
      </c>
      <c r="AC74" s="9">
        <v>8.9695999999999998</v>
      </c>
      <c r="AD74" s="9">
        <v>2.9996999999999999E-4</v>
      </c>
      <c r="AE74" s="9">
        <v>1.6664999999999999E-2</v>
      </c>
      <c r="AG74">
        <f t="shared" si="6"/>
        <v>29.997</v>
      </c>
    </row>
    <row r="75" spans="24:33" x14ac:dyDescent="0.3">
      <c r="X75">
        <v>3.3624999999999998</v>
      </c>
      <c r="Y75">
        <v>2.0000000000000002E-5</v>
      </c>
    </row>
    <row r="76" spans="24:33" x14ac:dyDescent="0.3">
      <c r="X76">
        <v>3.3875000000000002</v>
      </c>
      <c r="Y76">
        <v>2.0000000000000002E-5</v>
      </c>
      <c r="AC76" t="s">
        <v>67</v>
      </c>
      <c r="AD76" t="s">
        <v>68</v>
      </c>
    </row>
    <row r="77" spans="24:33" x14ac:dyDescent="0.3">
      <c r="X77">
        <v>3.4125000000000001</v>
      </c>
      <c r="Y77">
        <v>2.0000000000000002E-5</v>
      </c>
      <c r="AB77" t="s">
        <v>69</v>
      </c>
      <c r="AC77" t="s">
        <v>70</v>
      </c>
      <c r="AD77" t="s">
        <v>111</v>
      </c>
    </row>
    <row r="78" spans="24:33" x14ac:dyDescent="0.3">
      <c r="X78">
        <v>3.4375</v>
      </c>
      <c r="Y78">
        <v>2.0000000000000002E-5</v>
      </c>
      <c r="AB78" t="s">
        <v>71</v>
      </c>
      <c r="AC78" t="s">
        <v>72</v>
      </c>
      <c r="AD78" t="s">
        <v>112</v>
      </c>
    </row>
    <row r="79" spans="24:33" x14ac:dyDescent="0.3">
      <c r="X79">
        <v>3.4624999999999999</v>
      </c>
      <c r="Y79">
        <v>2.0000000000000002E-5</v>
      </c>
      <c r="AB79" t="s">
        <v>73</v>
      </c>
      <c r="AC79" t="s">
        <v>74</v>
      </c>
      <c r="AD79" t="s">
        <v>101</v>
      </c>
    </row>
    <row r="80" spans="24:33" x14ac:dyDescent="0.3">
      <c r="X80">
        <v>3.4874999999999998</v>
      </c>
      <c r="Y80">
        <v>3.0000000000000001E-5</v>
      </c>
      <c r="AB80" t="s">
        <v>75</v>
      </c>
      <c r="AC80" t="s">
        <v>76</v>
      </c>
      <c r="AD80" s="10">
        <v>1.172E-2</v>
      </c>
    </row>
    <row r="81" spans="24:33" x14ac:dyDescent="0.3">
      <c r="X81">
        <v>3.5125000000000002</v>
      </c>
      <c r="Y81">
        <v>3.0000000000000001E-5</v>
      </c>
      <c r="AB81" t="s">
        <v>77</v>
      </c>
      <c r="AC81" t="s">
        <v>78</v>
      </c>
      <c r="AD81" t="s">
        <v>102</v>
      </c>
    </row>
    <row r="82" spans="24:33" x14ac:dyDescent="0.3">
      <c r="X82">
        <v>3.5375000000000001</v>
      </c>
      <c r="Y82">
        <v>3.0000000000000001E-5</v>
      </c>
    </row>
    <row r="83" spans="24:33" x14ac:dyDescent="0.3">
      <c r="X83">
        <v>3.5625</v>
      </c>
      <c r="Y83">
        <v>3.0000000000000001E-5</v>
      </c>
      <c r="AB83" t="s">
        <v>103</v>
      </c>
      <c r="AC83" t="s">
        <v>104</v>
      </c>
      <c r="AD83" t="s">
        <v>105</v>
      </c>
    </row>
    <row r="84" spans="24:33" x14ac:dyDescent="0.3">
      <c r="X84">
        <v>3.5874999999999999</v>
      </c>
      <c r="Y84">
        <v>3.0000000000000001E-5</v>
      </c>
    </row>
    <row r="85" spans="24:33" x14ac:dyDescent="0.3">
      <c r="X85">
        <v>3.6124999999999998</v>
      </c>
      <c r="Y85">
        <v>3.0000000000000001E-5</v>
      </c>
      <c r="AC85" s="27" t="s">
        <v>115</v>
      </c>
      <c r="AD85" s="27" t="s">
        <v>37</v>
      </c>
      <c r="AE85" s="27" t="s">
        <v>153</v>
      </c>
    </row>
    <row r="86" spans="24:33" ht="14.5" x14ac:dyDescent="0.35">
      <c r="X86">
        <v>3.6375000000000002</v>
      </c>
      <c r="Y86">
        <v>3.0000000000000001E-5</v>
      </c>
      <c r="AB86" s="25" t="s">
        <v>154</v>
      </c>
      <c r="AC86" s="34" t="s">
        <v>146</v>
      </c>
      <c r="AD86" s="12">
        <f>AB10</f>
        <v>1.9455E-3</v>
      </c>
      <c r="AE86" s="26">
        <f>AD86/AD$92*100</f>
        <v>5.241674749434206</v>
      </c>
    </row>
    <row r="87" spans="24:33" ht="14.5" x14ac:dyDescent="0.35">
      <c r="X87">
        <v>3.6625000000000001</v>
      </c>
      <c r="Y87">
        <v>4.0000000000000003E-5</v>
      </c>
      <c r="AB87" s="25" t="s">
        <v>155</v>
      </c>
      <c r="AC87" s="33" t="s">
        <v>151</v>
      </c>
      <c r="AD87" s="12">
        <f>AB23-AB10</f>
        <v>1.3306000000000001E-3</v>
      </c>
      <c r="AE87" s="26">
        <f t="shared" ref="AE87:AE91" si="7">AD87/AD$92*100</f>
        <v>3.5849768293997197</v>
      </c>
    </row>
    <row r="88" spans="24:33" ht="14.5" x14ac:dyDescent="0.35">
      <c r="X88">
        <v>3.6875</v>
      </c>
      <c r="Y88">
        <v>4.0000000000000003E-5</v>
      </c>
      <c r="AB88" s="30" t="s">
        <v>156</v>
      </c>
      <c r="AC88" s="32" t="s">
        <v>147</v>
      </c>
      <c r="AD88" s="12">
        <f>AB29-AB23</f>
        <v>4.7269999999999994E-4</v>
      </c>
      <c r="AE88" s="47">
        <f t="shared" si="7"/>
        <v>1.2735747386571827</v>
      </c>
    </row>
    <row r="89" spans="24:33" ht="14.5" x14ac:dyDescent="0.35">
      <c r="X89">
        <v>3.7124999999999999</v>
      </c>
      <c r="Y89">
        <v>4.0000000000000003E-5</v>
      </c>
      <c r="AB89" s="75" t="s">
        <v>157</v>
      </c>
      <c r="AC89" s="31" t="s">
        <v>150</v>
      </c>
      <c r="AD89" s="12">
        <f>AB45-AB29</f>
        <v>4.8594999999999992E-3</v>
      </c>
      <c r="AE89" s="47">
        <f t="shared" si="7"/>
        <v>13.092736286237738</v>
      </c>
    </row>
    <row r="90" spans="24:33" ht="14.5" x14ac:dyDescent="0.35">
      <c r="X90">
        <v>3.7374999999999998</v>
      </c>
      <c r="Y90">
        <v>4.0000000000000003E-5</v>
      </c>
      <c r="AB90" s="75"/>
      <c r="AC90" s="30" t="s">
        <v>148</v>
      </c>
      <c r="AD90" s="12">
        <f>AB62-AB45</f>
        <v>1.65977E-2</v>
      </c>
      <c r="AE90" s="47">
        <f t="shared" si="7"/>
        <v>44.718450264037067</v>
      </c>
    </row>
    <row r="91" spans="24:33" ht="14.5" x14ac:dyDescent="0.35">
      <c r="X91">
        <v>3.7625000000000002</v>
      </c>
      <c r="Y91">
        <v>4.0000000000000003E-5</v>
      </c>
      <c r="AB91" s="49" t="s">
        <v>158</v>
      </c>
      <c r="AC91" s="29" t="s">
        <v>149</v>
      </c>
      <c r="AD91" s="12">
        <f>AB74-AB62</f>
        <v>1.1910000000000004E-2</v>
      </c>
      <c r="AE91" s="47">
        <f t="shared" si="7"/>
        <v>32.088587132234089</v>
      </c>
    </row>
    <row r="92" spans="24:33" ht="14.5" x14ac:dyDescent="0.35">
      <c r="X92">
        <v>3.7875000000000001</v>
      </c>
      <c r="Y92">
        <v>4.0000000000000003E-5</v>
      </c>
      <c r="AC92" s="25" t="s">
        <v>152</v>
      </c>
      <c r="AD92" s="5">
        <f>SUM(AD86:AD91)</f>
        <v>3.7116000000000003E-2</v>
      </c>
      <c r="AE92" s="5"/>
    </row>
    <row r="93" spans="24:33" x14ac:dyDescent="0.3">
      <c r="X93">
        <v>3.8125</v>
      </c>
      <c r="Y93">
        <v>5.0000000000000002E-5</v>
      </c>
      <c r="AB93" s="39" t="s">
        <v>157</v>
      </c>
      <c r="AD93" s="48">
        <f>SUM(AD88:AD91)</f>
        <v>3.3839900000000006E-2</v>
      </c>
      <c r="AE93" s="47">
        <f>SUM(AE88:AE91)</f>
        <v>91.173348421166082</v>
      </c>
    </row>
    <row r="94" spans="24:33" x14ac:dyDescent="0.3">
      <c r="X94">
        <v>3.8374999999999999</v>
      </c>
      <c r="Y94">
        <v>5.0000000000000002E-5</v>
      </c>
    </row>
    <row r="95" spans="24:33" x14ac:dyDescent="0.3">
      <c r="X95">
        <v>3.8624999999999998</v>
      </c>
      <c r="Y95">
        <v>5.0000000000000002E-5</v>
      </c>
      <c r="AB95" s="50" t="s">
        <v>163</v>
      </c>
      <c r="AC95" s="50">
        <v>5.61</v>
      </c>
      <c r="AD95" s="68">
        <f>1/AC95</f>
        <v>0.17825311942959002</v>
      </c>
      <c r="AE95" s="50"/>
      <c r="AF95" s="50"/>
      <c r="AG95" s="72" t="s">
        <v>171</v>
      </c>
    </row>
    <row r="96" spans="24:33" x14ac:dyDescent="0.3">
      <c r="X96">
        <v>3.8875000000000002</v>
      </c>
      <c r="Y96">
        <v>5.0000000000000002E-5</v>
      </c>
      <c r="AB96" s="50" t="s">
        <v>164</v>
      </c>
      <c r="AC96" s="50"/>
      <c r="AD96" s="66">
        <f>AD95+AD93+AD87+AD86</f>
        <v>0.21536911942959</v>
      </c>
      <c r="AE96" s="50" t="s">
        <v>165</v>
      </c>
      <c r="AF96" s="50"/>
      <c r="AG96" s="72" t="s">
        <v>172</v>
      </c>
    </row>
    <row r="97" spans="24:35" x14ac:dyDescent="0.3">
      <c r="X97">
        <v>3.9125000000000001</v>
      </c>
      <c r="Y97">
        <v>5.0000000000000002E-5</v>
      </c>
      <c r="AB97" s="50"/>
      <c r="AC97" s="50"/>
      <c r="AD97" s="69"/>
      <c r="AE97" s="50"/>
      <c r="AF97" s="71" t="s">
        <v>173</v>
      </c>
      <c r="AG97" s="50" t="s">
        <v>171</v>
      </c>
      <c r="AH97" s="73" t="s">
        <v>170</v>
      </c>
    </row>
    <row r="98" spans="24:35" x14ac:dyDescent="0.3">
      <c r="X98">
        <v>3.9375</v>
      </c>
      <c r="Y98">
        <v>6.0000000000000002E-5</v>
      </c>
      <c r="AB98" s="50" t="s">
        <v>167</v>
      </c>
      <c r="AC98" s="50"/>
      <c r="AD98" s="68">
        <f>AD86/AD96*100</f>
        <v>0.90333284788121015</v>
      </c>
      <c r="AE98" s="50" t="s">
        <v>168</v>
      </c>
      <c r="AF98" s="72">
        <v>10</v>
      </c>
      <c r="AG98" s="70">
        <f>AD98/100*1000000</f>
        <v>9033.3284788121018</v>
      </c>
      <c r="AH98" s="74">
        <f>AG98/AF98</f>
        <v>903.33284788121023</v>
      </c>
    </row>
    <row r="99" spans="24:35" x14ac:dyDescent="0.3">
      <c r="X99">
        <v>3.9624999999999999</v>
      </c>
      <c r="Y99">
        <v>6.0000000000000002E-5</v>
      </c>
      <c r="AB99" s="50" t="s">
        <v>166</v>
      </c>
      <c r="AC99" s="50"/>
      <c r="AD99" s="68">
        <f>AD87/AD96*100</f>
        <v>0.61782302101811271</v>
      </c>
      <c r="AE99" s="50" t="s">
        <v>169</v>
      </c>
      <c r="AF99" s="72">
        <v>18</v>
      </c>
      <c r="AG99" s="70">
        <f t="shared" ref="AG99:AG102" si="8">AD99/100*1000000</f>
        <v>6178.2302101811265</v>
      </c>
      <c r="AH99" s="74">
        <f t="shared" ref="AH99:AH102" si="9">AG99/AF99</f>
        <v>343.23501167672924</v>
      </c>
      <c r="AI99" s="5">
        <f>AH99*0.02</f>
        <v>6.8647002335345846</v>
      </c>
    </row>
    <row r="100" spans="24:35" x14ac:dyDescent="0.3">
      <c r="X100">
        <v>3.9874999999999998</v>
      </c>
      <c r="Y100">
        <v>6.0000000000000002E-5</v>
      </c>
      <c r="AB100" s="50" t="s">
        <v>176</v>
      </c>
      <c r="AD100" s="68">
        <f>(AD88+AD89)/AD96*100</f>
        <v>2.4758424114480531</v>
      </c>
      <c r="AE100" s="50" t="s">
        <v>177</v>
      </c>
      <c r="AF100" s="72">
        <v>50</v>
      </c>
      <c r="AG100" s="70">
        <f t="shared" si="8"/>
        <v>24758.424114480531</v>
      </c>
      <c r="AH100" s="74">
        <f t="shared" si="9"/>
        <v>495.16848228961061</v>
      </c>
    </row>
    <row r="101" spans="24:35" x14ac:dyDescent="0.3">
      <c r="X101">
        <v>4.0125000000000002</v>
      </c>
      <c r="Y101">
        <v>6.0000000000000002E-5</v>
      </c>
      <c r="AB101" s="50" t="s">
        <v>179</v>
      </c>
      <c r="AD101" s="68">
        <f>(AD90)/AD96*100</f>
        <v>7.7066294573518173</v>
      </c>
      <c r="AE101" s="50" t="s">
        <v>178</v>
      </c>
      <c r="AF101" s="72">
        <v>105</v>
      </c>
      <c r="AG101" s="70">
        <f t="shared" si="8"/>
        <v>77066.294573518171</v>
      </c>
      <c r="AH101" s="74">
        <f t="shared" si="9"/>
        <v>733.96471022398259</v>
      </c>
    </row>
    <row r="102" spans="24:35" x14ac:dyDescent="0.3">
      <c r="X102">
        <v>4.0374999999999996</v>
      </c>
      <c r="Y102">
        <v>6.0000000000000002E-5</v>
      </c>
      <c r="AB102" s="50" t="s">
        <v>181</v>
      </c>
      <c r="AD102" s="68">
        <f>(AD91)/AD96*100</f>
        <v>5.5300407187176646</v>
      </c>
      <c r="AE102" s="50" t="s">
        <v>180</v>
      </c>
      <c r="AF102" s="72">
        <v>180</v>
      </c>
      <c r="AG102" s="70">
        <f t="shared" si="8"/>
        <v>55300.407187176643</v>
      </c>
      <c r="AH102" s="74">
        <f t="shared" si="9"/>
        <v>307.22448437320355</v>
      </c>
    </row>
    <row r="103" spans="24:35" x14ac:dyDescent="0.3">
      <c r="X103">
        <v>4.0625</v>
      </c>
      <c r="Y103">
        <v>6.0000000000000002E-5</v>
      </c>
    </row>
    <row r="104" spans="24:35" x14ac:dyDescent="0.3">
      <c r="X104">
        <v>4.0875000000000004</v>
      </c>
      <c r="Y104">
        <v>6.9999999999999994E-5</v>
      </c>
    </row>
    <row r="105" spans="24:35" x14ac:dyDescent="0.3">
      <c r="X105">
        <v>4.1124999999999998</v>
      </c>
      <c r="Y105">
        <v>6.9999999999999994E-5</v>
      </c>
    </row>
    <row r="106" spans="24:35" x14ac:dyDescent="0.3">
      <c r="X106">
        <v>4.1375000000000002</v>
      </c>
      <c r="Y106">
        <v>6.9999999999999994E-5</v>
      </c>
    </row>
    <row r="107" spans="24:35" x14ac:dyDescent="0.3">
      <c r="X107">
        <v>4.1624999999999996</v>
      </c>
      <c r="Y107">
        <v>6.9999999999999994E-5</v>
      </c>
    </row>
    <row r="108" spans="24:35" x14ac:dyDescent="0.3">
      <c r="X108">
        <v>4.1875</v>
      </c>
      <c r="Y108">
        <v>8.0000000000000007E-5</v>
      </c>
    </row>
    <row r="109" spans="24:35" x14ac:dyDescent="0.3">
      <c r="X109">
        <v>4.2125000000000004</v>
      </c>
      <c r="Y109">
        <v>8.0000000000000007E-5</v>
      </c>
    </row>
    <row r="110" spans="24:35" x14ac:dyDescent="0.3">
      <c r="X110">
        <v>4.2374999999999998</v>
      </c>
      <c r="Y110">
        <v>8.0000000000000007E-5</v>
      </c>
    </row>
    <row r="111" spans="24:35" x14ac:dyDescent="0.3">
      <c r="X111">
        <v>4.2625000000000002</v>
      </c>
      <c r="Y111">
        <v>8.0000000000000007E-5</v>
      </c>
    </row>
    <row r="112" spans="24:35" x14ac:dyDescent="0.3">
      <c r="X112">
        <v>4.2874999999999996</v>
      </c>
      <c r="Y112">
        <v>8.0000000000000007E-5</v>
      </c>
    </row>
    <row r="113" spans="24:25" x14ac:dyDescent="0.3">
      <c r="X113">
        <v>4.3125</v>
      </c>
      <c r="Y113">
        <v>9.0000000000000006E-5</v>
      </c>
    </row>
    <row r="114" spans="24:25" x14ac:dyDescent="0.3">
      <c r="X114">
        <v>4.3375000000000004</v>
      </c>
      <c r="Y114">
        <v>9.0000000000000006E-5</v>
      </c>
    </row>
    <row r="115" spans="24:25" x14ac:dyDescent="0.3">
      <c r="X115">
        <v>4.3624999999999998</v>
      </c>
      <c r="Y115">
        <v>9.0000000000000006E-5</v>
      </c>
    </row>
    <row r="116" spans="24:25" x14ac:dyDescent="0.3">
      <c r="X116">
        <v>4.3875000000000002</v>
      </c>
      <c r="Y116">
        <v>9.0000000000000006E-5</v>
      </c>
    </row>
    <row r="117" spans="24:25" x14ac:dyDescent="0.3">
      <c r="X117">
        <v>4.4124999999999996</v>
      </c>
      <c r="Y117">
        <v>9.0000000000000006E-5</v>
      </c>
    </row>
    <row r="118" spans="24:25" x14ac:dyDescent="0.3">
      <c r="X118">
        <v>4.4375</v>
      </c>
      <c r="Y118">
        <v>1E-4</v>
      </c>
    </row>
    <row r="119" spans="24:25" x14ac:dyDescent="0.3">
      <c r="X119">
        <v>4.4625000000000004</v>
      </c>
      <c r="Y119">
        <v>1E-4</v>
      </c>
    </row>
    <row r="120" spans="24:25" x14ac:dyDescent="0.3">
      <c r="X120">
        <v>4.4874999999999998</v>
      </c>
      <c r="Y120">
        <v>1E-4</v>
      </c>
    </row>
    <row r="121" spans="24:25" x14ac:dyDescent="0.3">
      <c r="X121">
        <v>4.5125000000000002</v>
      </c>
      <c r="Y121">
        <v>1E-4</v>
      </c>
    </row>
    <row r="122" spans="24:25" x14ac:dyDescent="0.3">
      <c r="X122">
        <v>4.5374999999999996</v>
      </c>
      <c r="Y122">
        <v>1.1E-4</v>
      </c>
    </row>
    <row r="123" spans="24:25" x14ac:dyDescent="0.3">
      <c r="X123">
        <v>4.5625</v>
      </c>
      <c r="Y123">
        <v>1.1E-4</v>
      </c>
    </row>
    <row r="124" spans="24:25" x14ac:dyDescent="0.3">
      <c r="X124">
        <v>4.5875000000000004</v>
      </c>
      <c r="Y124">
        <v>1.1E-4</v>
      </c>
    </row>
    <row r="125" spans="24:25" x14ac:dyDescent="0.3">
      <c r="X125">
        <v>4.6124999999999998</v>
      </c>
      <c r="Y125">
        <v>1.1E-4</v>
      </c>
    </row>
    <row r="126" spans="24:25" x14ac:dyDescent="0.3">
      <c r="X126">
        <v>4.6375000000000002</v>
      </c>
      <c r="Y126">
        <v>1.2E-4</v>
      </c>
    </row>
    <row r="127" spans="24:25" x14ac:dyDescent="0.3">
      <c r="X127">
        <v>4.6624999999999996</v>
      </c>
      <c r="Y127">
        <v>1.2E-4</v>
      </c>
    </row>
    <row r="128" spans="24:25" x14ac:dyDescent="0.3">
      <c r="X128">
        <v>4.6875</v>
      </c>
      <c r="Y128">
        <v>1.2E-4</v>
      </c>
    </row>
    <row r="129" spans="24:25" x14ac:dyDescent="0.3">
      <c r="X129">
        <v>4.7125000000000004</v>
      </c>
      <c r="Y129">
        <v>1.2E-4</v>
      </c>
    </row>
    <row r="130" spans="24:25" x14ac:dyDescent="0.3">
      <c r="X130">
        <v>4.7374999999999998</v>
      </c>
      <c r="Y130">
        <v>1.2E-4</v>
      </c>
    </row>
    <row r="131" spans="24:25" x14ac:dyDescent="0.3">
      <c r="X131">
        <v>4.7625000000000002</v>
      </c>
      <c r="Y131">
        <v>1.2999999999999999E-4</v>
      </c>
    </row>
    <row r="132" spans="24:25" x14ac:dyDescent="0.3">
      <c r="X132">
        <v>4.7874999999999996</v>
      </c>
      <c r="Y132">
        <v>1.2999999999999999E-4</v>
      </c>
    </row>
    <row r="133" spans="24:25" x14ac:dyDescent="0.3">
      <c r="X133">
        <v>4.8125</v>
      </c>
      <c r="Y133">
        <v>1.2999999999999999E-4</v>
      </c>
    </row>
    <row r="134" spans="24:25" x14ac:dyDescent="0.3">
      <c r="X134">
        <v>4.8375000000000004</v>
      </c>
      <c r="Y134">
        <v>1.2999999999999999E-4</v>
      </c>
    </row>
    <row r="135" spans="24:25" x14ac:dyDescent="0.3">
      <c r="X135">
        <v>4.8624999999999998</v>
      </c>
      <c r="Y135">
        <v>1.3999999999999999E-4</v>
      </c>
    </row>
    <row r="136" spans="24:25" x14ac:dyDescent="0.3">
      <c r="X136">
        <v>4.8875000000000002</v>
      </c>
      <c r="Y136">
        <v>1.3999999999999999E-4</v>
      </c>
    </row>
    <row r="137" spans="24:25" x14ac:dyDescent="0.3">
      <c r="X137">
        <v>4.9124999999999996</v>
      </c>
      <c r="Y137">
        <v>1.3999999999999999E-4</v>
      </c>
    </row>
    <row r="138" spans="24:25" x14ac:dyDescent="0.3">
      <c r="X138">
        <v>4.9375</v>
      </c>
      <c r="Y138">
        <v>1.3999999999999999E-4</v>
      </c>
    </row>
    <row r="139" spans="24:25" x14ac:dyDescent="0.3">
      <c r="X139">
        <v>4.9625000000000004</v>
      </c>
      <c r="Y139">
        <v>1.4999999999999999E-4</v>
      </c>
    </row>
    <row r="140" spans="24:25" x14ac:dyDescent="0.3">
      <c r="X140">
        <v>4.9874999999999998</v>
      </c>
      <c r="Y140">
        <v>1.4999999999999999E-4</v>
      </c>
    </row>
    <row r="141" spans="24:25" x14ac:dyDescent="0.3">
      <c r="X141">
        <v>5.0125000000000002</v>
      </c>
      <c r="Y141">
        <v>1.4999999999999999E-4</v>
      </c>
    </row>
    <row r="142" spans="24:25" x14ac:dyDescent="0.3">
      <c r="X142">
        <v>5.0374999999999996</v>
      </c>
      <c r="Y142">
        <v>1.4999999999999999E-4</v>
      </c>
    </row>
    <row r="143" spans="24:25" x14ac:dyDescent="0.3">
      <c r="X143">
        <v>5.0625</v>
      </c>
      <c r="Y143">
        <v>1.4999999999999999E-4</v>
      </c>
    </row>
    <row r="144" spans="24:25" x14ac:dyDescent="0.3">
      <c r="X144">
        <v>5.0875000000000004</v>
      </c>
      <c r="Y144">
        <v>1.6000000000000001E-4</v>
      </c>
    </row>
    <row r="145" spans="24:25" x14ac:dyDescent="0.3">
      <c r="X145">
        <v>5.1124999999999998</v>
      </c>
      <c r="Y145">
        <v>1.6000000000000001E-4</v>
      </c>
    </row>
    <row r="146" spans="24:25" x14ac:dyDescent="0.3">
      <c r="X146">
        <v>5.1375000000000002</v>
      </c>
      <c r="Y146">
        <v>1.6000000000000001E-4</v>
      </c>
    </row>
    <row r="147" spans="24:25" x14ac:dyDescent="0.3">
      <c r="X147">
        <v>5.1624999999999996</v>
      </c>
      <c r="Y147">
        <v>1.6000000000000001E-4</v>
      </c>
    </row>
    <row r="148" spans="24:25" x14ac:dyDescent="0.3">
      <c r="X148">
        <v>5.1875</v>
      </c>
      <c r="Y148">
        <v>1.7000000000000001E-4</v>
      </c>
    </row>
    <row r="149" spans="24:25" x14ac:dyDescent="0.3">
      <c r="X149">
        <v>5.2125000000000004</v>
      </c>
      <c r="Y149">
        <v>1.7000000000000001E-4</v>
      </c>
    </row>
    <row r="150" spans="24:25" x14ac:dyDescent="0.3">
      <c r="X150">
        <v>5.2374999999999998</v>
      </c>
      <c r="Y150">
        <v>1.7000000000000001E-4</v>
      </c>
    </row>
    <row r="151" spans="24:25" x14ac:dyDescent="0.3">
      <c r="X151">
        <v>5.2625000000000002</v>
      </c>
      <c r="Y151">
        <v>1.7000000000000001E-4</v>
      </c>
    </row>
    <row r="152" spans="24:25" x14ac:dyDescent="0.3">
      <c r="X152">
        <v>5.2874999999999996</v>
      </c>
      <c r="Y152">
        <v>1.7000000000000001E-4</v>
      </c>
    </row>
    <row r="153" spans="24:25" x14ac:dyDescent="0.3">
      <c r="X153">
        <v>5.3125</v>
      </c>
      <c r="Y153">
        <v>1.8000000000000001E-4</v>
      </c>
    </row>
    <row r="154" spans="24:25" x14ac:dyDescent="0.3">
      <c r="X154">
        <v>5.3375000000000004</v>
      </c>
      <c r="Y154">
        <v>1.8000000000000001E-4</v>
      </c>
    </row>
    <row r="155" spans="24:25" x14ac:dyDescent="0.3">
      <c r="X155">
        <v>5.3624999999999998</v>
      </c>
      <c r="Y155">
        <v>1.8000000000000001E-4</v>
      </c>
    </row>
    <row r="156" spans="24:25" x14ac:dyDescent="0.3">
      <c r="X156">
        <v>5.3875000000000002</v>
      </c>
      <c r="Y156">
        <v>1.8000000000000001E-4</v>
      </c>
    </row>
    <row r="157" spans="24:25" x14ac:dyDescent="0.3">
      <c r="X157">
        <v>5.4124999999999996</v>
      </c>
      <c r="Y157">
        <v>1.8000000000000001E-4</v>
      </c>
    </row>
    <row r="158" spans="24:25" x14ac:dyDescent="0.3">
      <c r="X158">
        <v>5.4375</v>
      </c>
      <c r="Y158">
        <v>1.9000000000000001E-4</v>
      </c>
    </row>
    <row r="159" spans="24:25" x14ac:dyDescent="0.3">
      <c r="X159">
        <v>5.4625000000000004</v>
      </c>
      <c r="Y159">
        <v>1.9000000000000001E-4</v>
      </c>
    </row>
    <row r="160" spans="24:25" x14ac:dyDescent="0.3">
      <c r="X160">
        <v>5.4874999999999998</v>
      </c>
      <c r="Y160">
        <v>1.9000000000000001E-4</v>
      </c>
    </row>
    <row r="161" spans="24:25" x14ac:dyDescent="0.3">
      <c r="X161">
        <v>5.5125000000000002</v>
      </c>
      <c r="Y161">
        <v>1.9000000000000001E-4</v>
      </c>
    </row>
    <row r="162" spans="24:25" x14ac:dyDescent="0.3">
      <c r="X162">
        <v>5.5374999999999996</v>
      </c>
      <c r="Y162">
        <v>2.0000000000000001E-4</v>
      </c>
    </row>
    <row r="163" spans="24:25" x14ac:dyDescent="0.3">
      <c r="X163">
        <v>5.5625</v>
      </c>
      <c r="Y163">
        <v>2.0000000000000001E-4</v>
      </c>
    </row>
    <row r="164" spans="24:25" x14ac:dyDescent="0.3">
      <c r="X164">
        <v>5.5875000000000004</v>
      </c>
      <c r="Y164">
        <v>2.0000000000000001E-4</v>
      </c>
    </row>
    <row r="165" spans="24:25" x14ac:dyDescent="0.3">
      <c r="X165">
        <v>5.6124999999999998</v>
      </c>
      <c r="Y165">
        <v>2.0000000000000001E-4</v>
      </c>
    </row>
    <row r="166" spans="24:25" x14ac:dyDescent="0.3">
      <c r="X166">
        <v>5.6375000000000002</v>
      </c>
      <c r="Y166">
        <v>2.0000000000000001E-4</v>
      </c>
    </row>
    <row r="167" spans="24:25" x14ac:dyDescent="0.3">
      <c r="X167">
        <v>5.6624999999999996</v>
      </c>
      <c r="Y167">
        <v>2.1000000000000001E-4</v>
      </c>
    </row>
    <row r="168" spans="24:25" x14ac:dyDescent="0.3">
      <c r="X168">
        <v>5.6875</v>
      </c>
      <c r="Y168">
        <v>2.1000000000000001E-4</v>
      </c>
    </row>
    <row r="169" spans="24:25" x14ac:dyDescent="0.3">
      <c r="X169">
        <v>5.7125000000000004</v>
      </c>
      <c r="Y169">
        <v>2.1000000000000001E-4</v>
      </c>
    </row>
    <row r="170" spans="24:25" x14ac:dyDescent="0.3">
      <c r="X170">
        <v>5.7374999999999998</v>
      </c>
      <c r="Y170">
        <v>2.1000000000000001E-4</v>
      </c>
    </row>
    <row r="171" spans="24:25" x14ac:dyDescent="0.3">
      <c r="X171">
        <v>5.7625000000000002</v>
      </c>
      <c r="Y171">
        <v>2.1000000000000001E-4</v>
      </c>
    </row>
    <row r="172" spans="24:25" x14ac:dyDescent="0.3">
      <c r="X172">
        <v>5.7874999999999996</v>
      </c>
      <c r="Y172">
        <v>2.1000000000000001E-4</v>
      </c>
    </row>
    <row r="173" spans="24:25" x14ac:dyDescent="0.3">
      <c r="X173">
        <v>5.8125</v>
      </c>
      <c r="Y173">
        <v>2.2000000000000001E-4</v>
      </c>
    </row>
    <row r="174" spans="24:25" x14ac:dyDescent="0.3">
      <c r="X174">
        <v>5.8375000000000004</v>
      </c>
      <c r="Y174">
        <v>2.2000000000000001E-4</v>
      </c>
    </row>
    <row r="175" spans="24:25" x14ac:dyDescent="0.3">
      <c r="X175">
        <v>5.8624999999999998</v>
      </c>
      <c r="Y175">
        <v>2.2000000000000001E-4</v>
      </c>
    </row>
    <row r="176" spans="24:25" x14ac:dyDescent="0.3">
      <c r="X176">
        <v>5.8875000000000002</v>
      </c>
      <c r="Y176">
        <v>2.2000000000000001E-4</v>
      </c>
    </row>
    <row r="177" spans="24:25" x14ac:dyDescent="0.3">
      <c r="X177">
        <v>5.9124999999999996</v>
      </c>
      <c r="Y177">
        <v>2.2000000000000001E-4</v>
      </c>
    </row>
    <row r="178" spans="24:25" x14ac:dyDescent="0.3">
      <c r="X178">
        <v>5.9375</v>
      </c>
      <c r="Y178">
        <v>2.3000000000000001E-4</v>
      </c>
    </row>
    <row r="179" spans="24:25" x14ac:dyDescent="0.3">
      <c r="X179">
        <v>5.9625000000000004</v>
      </c>
      <c r="Y179">
        <v>2.3000000000000001E-4</v>
      </c>
    </row>
    <row r="180" spans="24:25" x14ac:dyDescent="0.3">
      <c r="X180">
        <v>5.9874999999999998</v>
      </c>
      <c r="Y180">
        <v>2.3000000000000001E-4</v>
      </c>
    </row>
    <row r="181" spans="24:25" x14ac:dyDescent="0.3">
      <c r="X181">
        <v>6.0125000000000002</v>
      </c>
      <c r="Y181">
        <v>2.3000000000000001E-4</v>
      </c>
    </row>
    <row r="182" spans="24:25" x14ac:dyDescent="0.3">
      <c r="X182">
        <v>6.0374999999999996</v>
      </c>
      <c r="Y182">
        <v>2.3000000000000001E-4</v>
      </c>
    </row>
    <row r="183" spans="24:25" x14ac:dyDescent="0.3">
      <c r="X183">
        <v>6.0625</v>
      </c>
      <c r="Y183">
        <v>2.3000000000000001E-4</v>
      </c>
    </row>
    <row r="184" spans="24:25" x14ac:dyDescent="0.3">
      <c r="X184">
        <v>6.0875000000000004</v>
      </c>
      <c r="Y184">
        <v>2.4000000000000001E-4</v>
      </c>
    </row>
    <row r="185" spans="24:25" x14ac:dyDescent="0.3">
      <c r="X185">
        <v>6.1124999999999998</v>
      </c>
      <c r="Y185">
        <v>2.4000000000000001E-4</v>
      </c>
    </row>
    <row r="186" spans="24:25" x14ac:dyDescent="0.3">
      <c r="X186">
        <v>6.1375000000000002</v>
      </c>
      <c r="Y186">
        <v>2.4000000000000001E-4</v>
      </c>
    </row>
    <row r="187" spans="24:25" x14ac:dyDescent="0.3">
      <c r="X187">
        <v>6.1624999999999996</v>
      </c>
      <c r="Y187">
        <v>2.4000000000000001E-4</v>
      </c>
    </row>
    <row r="188" spans="24:25" x14ac:dyDescent="0.3">
      <c r="X188">
        <v>6.1875</v>
      </c>
      <c r="Y188">
        <v>2.4000000000000001E-4</v>
      </c>
    </row>
    <row r="189" spans="24:25" x14ac:dyDescent="0.3">
      <c r="X189">
        <v>6.2125000000000004</v>
      </c>
      <c r="Y189">
        <v>2.4000000000000001E-4</v>
      </c>
    </row>
    <row r="190" spans="24:25" x14ac:dyDescent="0.3">
      <c r="X190">
        <v>6.2374999999999998</v>
      </c>
      <c r="Y190">
        <v>2.5000000000000001E-4</v>
      </c>
    </row>
    <row r="191" spans="24:25" x14ac:dyDescent="0.3">
      <c r="X191">
        <v>6.2625000000000002</v>
      </c>
      <c r="Y191">
        <v>2.5000000000000001E-4</v>
      </c>
    </row>
    <row r="192" spans="24:25" x14ac:dyDescent="0.3">
      <c r="X192">
        <v>6.2874999999999996</v>
      </c>
      <c r="Y192">
        <v>2.5000000000000001E-4</v>
      </c>
    </row>
    <row r="193" spans="24:25" x14ac:dyDescent="0.3">
      <c r="X193">
        <v>6.3125</v>
      </c>
      <c r="Y193">
        <v>2.5000000000000001E-4</v>
      </c>
    </row>
    <row r="194" spans="24:25" x14ac:dyDescent="0.3">
      <c r="X194">
        <v>6.3375000000000004</v>
      </c>
      <c r="Y194">
        <v>2.5000000000000001E-4</v>
      </c>
    </row>
    <row r="195" spans="24:25" x14ac:dyDescent="0.3">
      <c r="X195">
        <v>6.3624999999999998</v>
      </c>
      <c r="Y195">
        <v>2.5000000000000001E-4</v>
      </c>
    </row>
    <row r="196" spans="24:25" x14ac:dyDescent="0.3">
      <c r="X196">
        <v>6.3875000000000002</v>
      </c>
      <c r="Y196">
        <v>2.5000000000000001E-4</v>
      </c>
    </row>
    <row r="197" spans="24:25" x14ac:dyDescent="0.3">
      <c r="X197">
        <v>6.4124999999999996</v>
      </c>
      <c r="Y197">
        <v>2.5999999999999998E-4</v>
      </c>
    </row>
    <row r="198" spans="24:25" x14ac:dyDescent="0.3">
      <c r="X198">
        <v>6.4375</v>
      </c>
      <c r="Y198">
        <v>2.5999999999999998E-4</v>
      </c>
    </row>
    <row r="199" spans="24:25" x14ac:dyDescent="0.3">
      <c r="X199">
        <v>6.4625000000000004</v>
      </c>
      <c r="Y199">
        <v>2.5999999999999998E-4</v>
      </c>
    </row>
    <row r="200" spans="24:25" x14ac:dyDescent="0.3">
      <c r="X200">
        <v>6.4874999999999998</v>
      </c>
      <c r="Y200">
        <v>2.5999999999999998E-4</v>
      </c>
    </row>
    <row r="201" spans="24:25" x14ac:dyDescent="0.3">
      <c r="X201">
        <v>6.5125000000000002</v>
      </c>
      <c r="Y201">
        <v>2.5999999999999998E-4</v>
      </c>
    </row>
    <row r="202" spans="24:25" x14ac:dyDescent="0.3">
      <c r="X202">
        <v>6.5374999999999996</v>
      </c>
      <c r="Y202">
        <v>2.5999999999999998E-4</v>
      </c>
    </row>
    <row r="203" spans="24:25" x14ac:dyDescent="0.3">
      <c r="X203">
        <v>6.5625</v>
      </c>
      <c r="Y203">
        <v>2.5999999999999998E-4</v>
      </c>
    </row>
    <row r="204" spans="24:25" x14ac:dyDescent="0.3">
      <c r="X204">
        <v>6.5875000000000004</v>
      </c>
      <c r="Y204">
        <v>2.7E-4</v>
      </c>
    </row>
    <row r="205" spans="24:25" x14ac:dyDescent="0.3">
      <c r="X205">
        <v>6.6124999999999998</v>
      </c>
      <c r="Y205">
        <v>2.7E-4</v>
      </c>
    </row>
    <row r="206" spans="24:25" x14ac:dyDescent="0.3">
      <c r="X206">
        <v>6.6375000000000002</v>
      </c>
      <c r="Y206">
        <v>2.7E-4</v>
      </c>
    </row>
    <row r="207" spans="24:25" x14ac:dyDescent="0.3">
      <c r="X207">
        <v>6.6624999999999996</v>
      </c>
      <c r="Y207">
        <v>2.7E-4</v>
      </c>
    </row>
    <row r="208" spans="24:25" x14ac:dyDescent="0.3">
      <c r="X208">
        <v>6.6875</v>
      </c>
      <c r="Y208">
        <v>2.7E-4</v>
      </c>
    </row>
    <row r="209" spans="24:25" x14ac:dyDescent="0.3">
      <c r="X209">
        <v>6.7125000000000004</v>
      </c>
      <c r="Y209">
        <v>2.7E-4</v>
      </c>
    </row>
    <row r="210" spans="24:25" x14ac:dyDescent="0.3">
      <c r="X210">
        <v>6.7374999999999998</v>
      </c>
      <c r="Y210">
        <v>2.7E-4</v>
      </c>
    </row>
    <row r="211" spans="24:25" x14ac:dyDescent="0.3">
      <c r="X211">
        <v>6.7625000000000002</v>
      </c>
      <c r="Y211">
        <v>2.7E-4</v>
      </c>
    </row>
    <row r="212" spans="24:25" x14ac:dyDescent="0.3">
      <c r="X212">
        <v>6.7874999999999996</v>
      </c>
      <c r="Y212">
        <v>2.7999999999999998E-4</v>
      </c>
    </row>
    <row r="213" spans="24:25" x14ac:dyDescent="0.3">
      <c r="X213">
        <v>6.8125</v>
      </c>
      <c r="Y213">
        <v>2.7999999999999998E-4</v>
      </c>
    </row>
    <row r="214" spans="24:25" x14ac:dyDescent="0.3">
      <c r="X214">
        <v>6.8375000000000004</v>
      </c>
      <c r="Y214">
        <v>2.7999999999999998E-4</v>
      </c>
    </row>
    <row r="215" spans="24:25" x14ac:dyDescent="0.3">
      <c r="X215">
        <v>6.8624999999999998</v>
      </c>
      <c r="Y215">
        <v>2.7999999999999998E-4</v>
      </c>
    </row>
    <row r="216" spans="24:25" x14ac:dyDescent="0.3">
      <c r="X216">
        <v>6.8875000000000002</v>
      </c>
      <c r="Y216">
        <v>2.7999999999999998E-4</v>
      </c>
    </row>
    <row r="217" spans="24:25" x14ac:dyDescent="0.3">
      <c r="X217">
        <v>6.9124999999999996</v>
      </c>
      <c r="Y217">
        <v>2.7999999999999998E-4</v>
      </c>
    </row>
    <row r="218" spans="24:25" x14ac:dyDescent="0.3">
      <c r="X218">
        <v>6.9375</v>
      </c>
      <c r="Y218">
        <v>2.7999999999999998E-4</v>
      </c>
    </row>
    <row r="219" spans="24:25" x14ac:dyDescent="0.3">
      <c r="X219">
        <v>6.9625000000000004</v>
      </c>
      <c r="Y219">
        <v>2.7999999999999998E-4</v>
      </c>
    </row>
    <row r="220" spans="24:25" x14ac:dyDescent="0.3">
      <c r="X220">
        <v>6.9874999999999998</v>
      </c>
      <c r="Y220">
        <v>2.7999999999999998E-4</v>
      </c>
    </row>
    <row r="221" spans="24:25" x14ac:dyDescent="0.3">
      <c r="X221">
        <v>7.0125000000000002</v>
      </c>
      <c r="Y221">
        <v>2.7999999999999998E-4</v>
      </c>
    </row>
    <row r="222" spans="24:25" x14ac:dyDescent="0.3">
      <c r="X222">
        <v>7.0374999999999996</v>
      </c>
      <c r="Y222">
        <v>2.9E-4</v>
      </c>
    </row>
    <row r="223" spans="24:25" x14ac:dyDescent="0.3">
      <c r="X223">
        <v>7.0625</v>
      </c>
      <c r="Y223">
        <v>2.9E-4</v>
      </c>
    </row>
    <row r="224" spans="24:25" x14ac:dyDescent="0.3">
      <c r="X224">
        <v>7.0875000000000004</v>
      </c>
      <c r="Y224">
        <v>2.9E-4</v>
      </c>
    </row>
    <row r="225" spans="24:25" x14ac:dyDescent="0.3">
      <c r="X225">
        <v>7.1124999999999998</v>
      </c>
      <c r="Y225">
        <v>2.9E-4</v>
      </c>
    </row>
    <row r="226" spans="24:25" x14ac:dyDescent="0.3">
      <c r="X226">
        <v>7.1375000000000002</v>
      </c>
      <c r="Y226">
        <v>2.9E-4</v>
      </c>
    </row>
    <row r="227" spans="24:25" x14ac:dyDescent="0.3">
      <c r="X227">
        <v>7.1624999999999996</v>
      </c>
      <c r="Y227">
        <v>2.9E-4</v>
      </c>
    </row>
    <row r="228" spans="24:25" x14ac:dyDescent="0.3">
      <c r="X228">
        <v>7.1875</v>
      </c>
      <c r="Y228">
        <v>2.9E-4</v>
      </c>
    </row>
    <row r="229" spans="24:25" x14ac:dyDescent="0.3">
      <c r="X229">
        <v>7.2125000000000004</v>
      </c>
      <c r="Y229">
        <v>2.9E-4</v>
      </c>
    </row>
    <row r="230" spans="24:25" x14ac:dyDescent="0.3">
      <c r="X230">
        <v>7.2374999999999998</v>
      </c>
      <c r="Y230">
        <v>2.9E-4</v>
      </c>
    </row>
    <row r="231" spans="24:25" x14ac:dyDescent="0.3">
      <c r="X231">
        <v>7.2625000000000002</v>
      </c>
      <c r="Y231">
        <v>2.9E-4</v>
      </c>
    </row>
    <row r="232" spans="24:25" x14ac:dyDescent="0.3">
      <c r="X232">
        <v>7.2874999999999996</v>
      </c>
      <c r="Y232">
        <v>2.9E-4</v>
      </c>
    </row>
    <row r="233" spans="24:25" x14ac:dyDescent="0.3">
      <c r="X233">
        <v>7.3125</v>
      </c>
      <c r="Y233">
        <v>2.9999999999999997E-4</v>
      </c>
    </row>
    <row r="234" spans="24:25" x14ac:dyDescent="0.3">
      <c r="X234">
        <v>7.3375000000000004</v>
      </c>
      <c r="Y234">
        <v>2.9999999999999997E-4</v>
      </c>
    </row>
    <row r="235" spans="24:25" x14ac:dyDescent="0.3">
      <c r="X235">
        <v>7.3624999999999998</v>
      </c>
      <c r="Y235">
        <v>2.9999999999999997E-4</v>
      </c>
    </row>
    <row r="236" spans="24:25" x14ac:dyDescent="0.3">
      <c r="X236">
        <v>7.3875000000000002</v>
      </c>
      <c r="Y236">
        <v>2.9999999999999997E-4</v>
      </c>
    </row>
    <row r="237" spans="24:25" x14ac:dyDescent="0.3">
      <c r="X237">
        <v>7.4124999999999996</v>
      </c>
      <c r="Y237">
        <v>2.9999999999999997E-4</v>
      </c>
    </row>
    <row r="238" spans="24:25" x14ac:dyDescent="0.3">
      <c r="X238">
        <v>7.4375</v>
      </c>
      <c r="Y238">
        <v>2.9999999999999997E-4</v>
      </c>
    </row>
    <row r="239" spans="24:25" x14ac:dyDescent="0.3">
      <c r="X239">
        <v>7.4625000000000004</v>
      </c>
      <c r="Y239">
        <v>2.9999999999999997E-4</v>
      </c>
    </row>
    <row r="240" spans="24:25" x14ac:dyDescent="0.3">
      <c r="X240">
        <v>7.4874999999999998</v>
      </c>
      <c r="Y240">
        <v>2.9999999999999997E-4</v>
      </c>
    </row>
    <row r="241" spans="24:25" x14ac:dyDescent="0.3">
      <c r="X241">
        <v>7.5125000000000002</v>
      </c>
      <c r="Y241">
        <v>2.9999999999999997E-4</v>
      </c>
    </row>
    <row r="242" spans="24:25" x14ac:dyDescent="0.3">
      <c r="X242">
        <v>7.5374999999999996</v>
      </c>
      <c r="Y242">
        <v>2.9999999999999997E-4</v>
      </c>
    </row>
    <row r="243" spans="24:25" x14ac:dyDescent="0.3">
      <c r="X243">
        <v>7.5625</v>
      </c>
      <c r="Y243">
        <v>2.9999999999999997E-4</v>
      </c>
    </row>
    <row r="244" spans="24:25" x14ac:dyDescent="0.3">
      <c r="X244">
        <v>7.5875000000000004</v>
      </c>
      <c r="Y244">
        <v>2.9999999999999997E-4</v>
      </c>
    </row>
    <row r="245" spans="24:25" x14ac:dyDescent="0.3">
      <c r="X245">
        <v>7.6124999999999998</v>
      </c>
      <c r="Y245">
        <v>2.9999999999999997E-4</v>
      </c>
    </row>
    <row r="246" spans="24:25" x14ac:dyDescent="0.3">
      <c r="X246">
        <v>7.6375000000000002</v>
      </c>
      <c r="Y246">
        <v>3.1E-4</v>
      </c>
    </row>
    <row r="247" spans="24:25" x14ac:dyDescent="0.3">
      <c r="X247">
        <v>7.6624999999999996</v>
      </c>
      <c r="Y247">
        <v>3.1E-4</v>
      </c>
    </row>
    <row r="248" spans="24:25" x14ac:dyDescent="0.3">
      <c r="X248">
        <v>7.6875</v>
      </c>
      <c r="Y248">
        <v>3.1E-4</v>
      </c>
    </row>
    <row r="249" spans="24:25" x14ac:dyDescent="0.3">
      <c r="X249">
        <v>7.7125000000000004</v>
      </c>
      <c r="Y249">
        <v>3.1E-4</v>
      </c>
    </row>
    <row r="250" spans="24:25" x14ac:dyDescent="0.3">
      <c r="X250">
        <v>7.7374999999999998</v>
      </c>
      <c r="Y250">
        <v>3.1E-4</v>
      </c>
    </row>
    <row r="251" spans="24:25" x14ac:dyDescent="0.3">
      <c r="X251">
        <v>7.7625000000000002</v>
      </c>
      <c r="Y251">
        <v>3.1E-4</v>
      </c>
    </row>
    <row r="252" spans="24:25" x14ac:dyDescent="0.3">
      <c r="X252">
        <v>7.7874999999999996</v>
      </c>
      <c r="Y252">
        <v>3.1E-4</v>
      </c>
    </row>
    <row r="253" spans="24:25" x14ac:dyDescent="0.3">
      <c r="X253">
        <v>7.8125</v>
      </c>
      <c r="Y253">
        <v>3.1E-4</v>
      </c>
    </row>
    <row r="254" spans="24:25" x14ac:dyDescent="0.3">
      <c r="X254">
        <v>7.8375000000000004</v>
      </c>
      <c r="Y254">
        <v>3.1E-4</v>
      </c>
    </row>
    <row r="255" spans="24:25" x14ac:dyDescent="0.3">
      <c r="X255">
        <v>7.8624999999999998</v>
      </c>
      <c r="Y255">
        <v>3.1E-4</v>
      </c>
    </row>
    <row r="256" spans="24:25" x14ac:dyDescent="0.3">
      <c r="X256">
        <v>7.8875000000000002</v>
      </c>
      <c r="Y256">
        <v>3.1E-4</v>
      </c>
    </row>
    <row r="257" spans="24:25" x14ac:dyDescent="0.3">
      <c r="X257">
        <v>7.9124999999999996</v>
      </c>
      <c r="Y257">
        <v>3.1E-4</v>
      </c>
    </row>
    <row r="258" spans="24:25" x14ac:dyDescent="0.3">
      <c r="X258">
        <v>7.9375</v>
      </c>
      <c r="Y258">
        <v>3.1E-4</v>
      </c>
    </row>
    <row r="259" spans="24:25" x14ac:dyDescent="0.3">
      <c r="X259">
        <v>7.9625000000000004</v>
      </c>
      <c r="Y259">
        <v>3.1E-4</v>
      </c>
    </row>
    <row r="260" spans="24:25" x14ac:dyDescent="0.3">
      <c r="X260">
        <v>7.9874999999999998</v>
      </c>
      <c r="Y260">
        <v>2.9999999999999997E-4</v>
      </c>
    </row>
    <row r="261" spans="24:25" x14ac:dyDescent="0.3">
      <c r="X261">
        <v>8.0124999999999993</v>
      </c>
      <c r="Y261">
        <v>2.9999999999999997E-4</v>
      </c>
    </row>
    <row r="262" spans="24:25" x14ac:dyDescent="0.3">
      <c r="X262">
        <v>8.0374999999999996</v>
      </c>
      <c r="Y262">
        <v>2.9999999999999997E-4</v>
      </c>
    </row>
    <row r="263" spans="24:25" x14ac:dyDescent="0.3">
      <c r="X263">
        <v>8.0625</v>
      </c>
      <c r="Y263">
        <v>2.9999999999999997E-4</v>
      </c>
    </row>
    <row r="264" spans="24:25" x14ac:dyDescent="0.3">
      <c r="X264">
        <v>8.0875000000000004</v>
      </c>
      <c r="Y264">
        <v>2.9999999999999997E-4</v>
      </c>
    </row>
    <row r="265" spans="24:25" x14ac:dyDescent="0.3">
      <c r="X265">
        <v>8.1125000000000007</v>
      </c>
      <c r="Y265">
        <v>2.9E-4</v>
      </c>
    </row>
    <row r="266" spans="24:25" x14ac:dyDescent="0.3">
      <c r="X266">
        <v>8.1374999999999993</v>
      </c>
      <c r="Y266">
        <v>2.9E-4</v>
      </c>
    </row>
    <row r="267" spans="24:25" x14ac:dyDescent="0.3">
      <c r="X267">
        <v>8.1624999999999996</v>
      </c>
      <c r="Y267">
        <v>2.9E-4</v>
      </c>
    </row>
    <row r="268" spans="24:25" x14ac:dyDescent="0.3">
      <c r="X268">
        <v>8.1875</v>
      </c>
      <c r="Y268">
        <v>2.9E-4</v>
      </c>
    </row>
    <row r="269" spans="24:25" x14ac:dyDescent="0.3">
      <c r="X269">
        <v>8.2125000000000004</v>
      </c>
      <c r="Y269">
        <v>2.9E-4</v>
      </c>
    </row>
    <row r="270" spans="24:25" x14ac:dyDescent="0.3">
      <c r="X270">
        <v>8.2375000000000007</v>
      </c>
      <c r="Y270">
        <v>2.9E-4</v>
      </c>
    </row>
    <row r="271" spans="24:25" x14ac:dyDescent="0.3">
      <c r="X271">
        <v>8.2624999999999993</v>
      </c>
      <c r="Y271">
        <v>2.7999999999999998E-4</v>
      </c>
    </row>
    <row r="272" spans="24:25" x14ac:dyDescent="0.3">
      <c r="X272">
        <v>8.2874999999999996</v>
      </c>
      <c r="Y272">
        <v>2.7999999999999998E-4</v>
      </c>
    </row>
    <row r="273" spans="24:25" x14ac:dyDescent="0.3">
      <c r="X273">
        <v>8.3125</v>
      </c>
      <c r="Y273">
        <v>2.7999999999999998E-4</v>
      </c>
    </row>
    <row r="274" spans="24:25" x14ac:dyDescent="0.3">
      <c r="X274">
        <v>8.3375000000000004</v>
      </c>
      <c r="Y274">
        <v>2.7999999999999998E-4</v>
      </c>
    </row>
    <row r="275" spans="24:25" x14ac:dyDescent="0.3">
      <c r="X275">
        <v>8.3625000000000007</v>
      </c>
      <c r="Y275">
        <v>2.7999999999999998E-4</v>
      </c>
    </row>
    <row r="276" spans="24:25" x14ac:dyDescent="0.3">
      <c r="X276">
        <v>8.3874999999999993</v>
      </c>
      <c r="Y276">
        <v>2.7E-4</v>
      </c>
    </row>
    <row r="277" spans="24:25" x14ac:dyDescent="0.3">
      <c r="X277">
        <v>8.4124999999999996</v>
      </c>
      <c r="Y277">
        <v>2.7E-4</v>
      </c>
    </row>
    <row r="278" spans="24:25" x14ac:dyDescent="0.3">
      <c r="X278">
        <v>8.4375</v>
      </c>
      <c r="Y278">
        <v>2.7E-4</v>
      </c>
    </row>
    <row r="279" spans="24:25" x14ac:dyDescent="0.3">
      <c r="X279">
        <v>8.4625000000000004</v>
      </c>
      <c r="Y279">
        <v>2.7E-4</v>
      </c>
    </row>
    <row r="280" spans="24:25" x14ac:dyDescent="0.3">
      <c r="X280">
        <v>8.4875000000000007</v>
      </c>
      <c r="Y280">
        <v>2.7E-4</v>
      </c>
    </row>
    <row r="281" spans="24:25" x14ac:dyDescent="0.3">
      <c r="X281">
        <v>8.5124999999999993</v>
      </c>
      <c r="Y281">
        <v>2.5999999999999998E-4</v>
      </c>
    </row>
    <row r="282" spans="24:25" x14ac:dyDescent="0.3">
      <c r="X282">
        <v>8.5374999999999996</v>
      </c>
      <c r="Y282">
        <v>2.5999999999999998E-4</v>
      </c>
    </row>
    <row r="283" spans="24:25" x14ac:dyDescent="0.3">
      <c r="X283">
        <v>8.5625</v>
      </c>
      <c r="Y283">
        <v>2.5999999999999998E-4</v>
      </c>
    </row>
    <row r="284" spans="24:25" x14ac:dyDescent="0.3">
      <c r="X284">
        <v>8.5875000000000004</v>
      </c>
      <c r="Y284">
        <v>2.7E-4</v>
      </c>
    </row>
    <row r="285" spans="24:25" x14ac:dyDescent="0.3">
      <c r="X285">
        <v>8.6125000000000007</v>
      </c>
      <c r="Y285">
        <v>2.7E-4</v>
      </c>
    </row>
    <row r="286" spans="24:25" x14ac:dyDescent="0.3">
      <c r="X286">
        <v>8.6374999999999993</v>
      </c>
      <c r="Y286">
        <v>2.7E-4</v>
      </c>
    </row>
    <row r="287" spans="24:25" x14ac:dyDescent="0.3">
      <c r="X287">
        <v>8.6624999999999996</v>
      </c>
      <c r="Y287">
        <v>2.7E-4</v>
      </c>
    </row>
    <row r="288" spans="24:25" x14ac:dyDescent="0.3">
      <c r="X288">
        <v>8.6875</v>
      </c>
      <c r="Y288">
        <v>2.7E-4</v>
      </c>
    </row>
    <row r="289" spans="24:25" x14ac:dyDescent="0.3">
      <c r="X289">
        <v>8.7125000000000004</v>
      </c>
      <c r="Y289">
        <v>2.7E-4</v>
      </c>
    </row>
    <row r="290" spans="24:25" x14ac:dyDescent="0.3">
      <c r="X290">
        <v>8.7375000000000007</v>
      </c>
      <c r="Y290">
        <v>2.7E-4</v>
      </c>
    </row>
    <row r="291" spans="24:25" x14ac:dyDescent="0.3">
      <c r="X291">
        <v>8.7624999999999993</v>
      </c>
      <c r="Y291">
        <v>2.7E-4</v>
      </c>
    </row>
    <row r="292" spans="24:25" x14ac:dyDescent="0.3">
      <c r="X292">
        <v>8.7874999999999996</v>
      </c>
      <c r="Y292">
        <v>2.7E-4</v>
      </c>
    </row>
    <row r="293" spans="24:25" x14ac:dyDescent="0.3">
      <c r="X293">
        <v>8.8125</v>
      </c>
      <c r="Y293">
        <v>2.7E-4</v>
      </c>
    </row>
    <row r="294" spans="24:25" x14ac:dyDescent="0.3">
      <c r="X294">
        <v>8.8375000000000004</v>
      </c>
      <c r="Y294">
        <v>2.7E-4</v>
      </c>
    </row>
    <row r="295" spans="24:25" x14ac:dyDescent="0.3">
      <c r="X295">
        <v>8.8625000000000007</v>
      </c>
      <c r="Y295">
        <v>2.7E-4</v>
      </c>
    </row>
    <row r="296" spans="24:25" x14ac:dyDescent="0.3">
      <c r="X296">
        <v>8.8874999999999993</v>
      </c>
      <c r="Y296">
        <v>2.7E-4</v>
      </c>
    </row>
    <row r="297" spans="24:25" x14ac:dyDescent="0.3">
      <c r="X297">
        <v>8.9124999999999996</v>
      </c>
      <c r="Y297">
        <v>2.7E-4</v>
      </c>
    </row>
    <row r="298" spans="24:25" x14ac:dyDescent="0.3">
      <c r="X298">
        <v>8.9375</v>
      </c>
      <c r="Y298">
        <v>2.7E-4</v>
      </c>
    </row>
    <row r="299" spans="24:25" x14ac:dyDescent="0.3">
      <c r="X299">
        <v>8.9625000000000004</v>
      </c>
      <c r="Y299">
        <v>2.7E-4</v>
      </c>
    </row>
    <row r="300" spans="24:25" x14ac:dyDescent="0.3">
      <c r="X300">
        <v>8.9875000000000007</v>
      </c>
      <c r="Y300">
        <v>2.7E-4</v>
      </c>
    </row>
    <row r="301" spans="24:25" x14ac:dyDescent="0.3">
      <c r="X301">
        <v>9.0124999999999993</v>
      </c>
      <c r="Y301">
        <v>2.7E-4</v>
      </c>
    </row>
    <row r="302" spans="24:25" x14ac:dyDescent="0.3">
      <c r="X302">
        <v>9.0374999999999996</v>
      </c>
      <c r="Y302">
        <v>2.7E-4</v>
      </c>
    </row>
    <row r="303" spans="24:25" x14ac:dyDescent="0.3">
      <c r="X303">
        <v>9.0625</v>
      </c>
      <c r="Y303">
        <v>2.7E-4</v>
      </c>
    </row>
    <row r="304" spans="24:25" x14ac:dyDescent="0.3">
      <c r="X304">
        <v>9.0875000000000004</v>
      </c>
      <c r="Y304">
        <v>2.7E-4</v>
      </c>
    </row>
    <row r="305" spans="24:25" x14ac:dyDescent="0.3">
      <c r="X305">
        <v>9.1125000000000007</v>
      </c>
      <c r="Y305">
        <v>2.7E-4</v>
      </c>
    </row>
    <row r="306" spans="24:25" x14ac:dyDescent="0.3">
      <c r="X306">
        <v>9.1374999999999993</v>
      </c>
      <c r="Y306">
        <v>2.7E-4</v>
      </c>
    </row>
    <row r="307" spans="24:25" x14ac:dyDescent="0.3">
      <c r="X307">
        <v>9.1624999999999996</v>
      </c>
      <c r="Y307">
        <v>2.7E-4</v>
      </c>
    </row>
    <row r="308" spans="24:25" x14ac:dyDescent="0.3">
      <c r="X308">
        <v>9.1875</v>
      </c>
      <c r="Y308">
        <v>2.5999999999999998E-4</v>
      </c>
    </row>
    <row r="309" spans="24:25" x14ac:dyDescent="0.3">
      <c r="X309">
        <v>9.2125000000000004</v>
      </c>
      <c r="Y309">
        <v>2.5999999999999998E-4</v>
      </c>
    </row>
    <row r="310" spans="24:25" x14ac:dyDescent="0.3">
      <c r="X310">
        <v>9.2375000000000007</v>
      </c>
      <c r="Y310">
        <v>2.5999999999999998E-4</v>
      </c>
    </row>
    <row r="311" spans="24:25" x14ac:dyDescent="0.3">
      <c r="X311">
        <v>9.2624999999999993</v>
      </c>
      <c r="Y311">
        <v>2.5999999999999998E-4</v>
      </c>
    </row>
    <row r="312" spans="24:25" x14ac:dyDescent="0.3">
      <c r="X312">
        <v>9.2874999999999996</v>
      </c>
      <c r="Y312">
        <v>2.5999999999999998E-4</v>
      </c>
    </row>
    <row r="313" spans="24:25" x14ac:dyDescent="0.3">
      <c r="X313">
        <v>9.3125</v>
      </c>
      <c r="Y313">
        <v>2.5999999999999998E-4</v>
      </c>
    </row>
    <row r="314" spans="24:25" x14ac:dyDescent="0.3">
      <c r="X314">
        <v>9.3375000000000004</v>
      </c>
      <c r="Y314">
        <v>2.5999999999999998E-4</v>
      </c>
    </row>
    <row r="315" spans="24:25" x14ac:dyDescent="0.3">
      <c r="X315">
        <v>9.3625000000000007</v>
      </c>
      <c r="Y315">
        <v>2.5000000000000001E-4</v>
      </c>
    </row>
    <row r="316" spans="24:25" x14ac:dyDescent="0.3">
      <c r="X316">
        <v>9.3874999999999993</v>
      </c>
      <c r="Y316">
        <v>2.5000000000000001E-4</v>
      </c>
    </row>
    <row r="317" spans="24:25" x14ac:dyDescent="0.3">
      <c r="X317">
        <v>9.4124999999999996</v>
      </c>
      <c r="Y317">
        <v>2.5000000000000001E-4</v>
      </c>
    </row>
    <row r="318" spans="24:25" x14ac:dyDescent="0.3">
      <c r="X318">
        <v>9.4375</v>
      </c>
      <c r="Y318">
        <v>2.5000000000000001E-4</v>
      </c>
    </row>
    <row r="319" spans="24:25" x14ac:dyDescent="0.3">
      <c r="X319">
        <v>9.4625000000000004</v>
      </c>
      <c r="Y319">
        <v>2.5000000000000001E-4</v>
      </c>
    </row>
    <row r="320" spans="24:25" x14ac:dyDescent="0.3">
      <c r="X320">
        <v>9.4875000000000007</v>
      </c>
      <c r="Y320">
        <v>2.5000000000000001E-4</v>
      </c>
    </row>
    <row r="321" spans="24:25" x14ac:dyDescent="0.3">
      <c r="X321">
        <v>9.5124999999999993</v>
      </c>
      <c r="Y321">
        <v>2.4000000000000001E-4</v>
      </c>
    </row>
    <row r="322" spans="24:25" x14ac:dyDescent="0.3">
      <c r="X322">
        <v>9.5374999999999996</v>
      </c>
      <c r="Y322">
        <v>2.4000000000000001E-4</v>
      </c>
    </row>
    <row r="323" spans="24:25" x14ac:dyDescent="0.3">
      <c r="X323">
        <v>9.5625</v>
      </c>
      <c r="Y323">
        <v>2.4000000000000001E-4</v>
      </c>
    </row>
    <row r="324" spans="24:25" x14ac:dyDescent="0.3">
      <c r="X324">
        <v>9.5875000000000004</v>
      </c>
      <c r="Y324">
        <v>2.4000000000000001E-4</v>
      </c>
    </row>
    <row r="325" spans="24:25" x14ac:dyDescent="0.3">
      <c r="X325">
        <v>9.6125000000000007</v>
      </c>
      <c r="Y325">
        <v>2.4000000000000001E-4</v>
      </c>
    </row>
    <row r="326" spans="24:25" x14ac:dyDescent="0.3">
      <c r="X326">
        <v>9.6374999999999993</v>
      </c>
      <c r="Y326">
        <v>2.4000000000000001E-4</v>
      </c>
    </row>
    <row r="327" spans="24:25" x14ac:dyDescent="0.3">
      <c r="X327">
        <v>9.6624999999999996</v>
      </c>
      <c r="Y327">
        <v>2.4000000000000001E-4</v>
      </c>
    </row>
    <row r="328" spans="24:25" x14ac:dyDescent="0.3">
      <c r="X328">
        <v>9.6875</v>
      </c>
      <c r="Y328">
        <v>2.3000000000000001E-4</v>
      </c>
    </row>
    <row r="330" spans="24:25" x14ac:dyDescent="0.3">
      <c r="X330" t="s">
        <v>57</v>
      </c>
    </row>
    <row r="331" spans="24:25" x14ac:dyDescent="0.3">
      <c r="X331" t="s">
        <v>58</v>
      </c>
    </row>
    <row r="332" spans="24:25" x14ac:dyDescent="0.3">
      <c r="X332" t="s">
        <v>59</v>
      </c>
    </row>
  </sheetData>
  <mergeCells count="1">
    <mergeCell ref="AB89:AB90"/>
  </mergeCells>
  <pageMargins left="0" right="0" top="0.39409448818897641" bottom="0.39409448818897641" header="0" footer="0"/>
  <pageSetup orientation="portrait" r:id="rId1"/>
  <headerFooter>
    <oddHeader>&amp;C&amp;A</oddHeader>
    <oddFooter>&amp;CPágina &amp;P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2735</TotalTime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ZnO-400</vt:lpstr>
      <vt:lpstr>ZnO-600</vt:lpstr>
      <vt:lpstr>ZnO4U-400</vt:lpstr>
      <vt:lpstr>ZnO40U-600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Alexey A. Novoselov</dc:creator>
  <cp:lastModifiedBy>Liudmila Novoselova (Alumno)</cp:lastModifiedBy>
  <cp:revision>42</cp:revision>
  <dcterms:created xsi:type="dcterms:W3CDTF">2019-10-22T15:47:52Z</dcterms:created>
  <dcterms:modified xsi:type="dcterms:W3CDTF">2025-03-28T15:18:29Z</dcterms:modified>
</cp:coreProperties>
</file>